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WebReportsA&amp;R\Finance and Administration Cabinet\Insurance Premiums Surtax\FY 2024\"/>
    </mc:Choice>
  </mc:AlternateContent>
  <xr:revisionPtr revIDLastSave="0" documentId="8_{C0AB66B4-F3DA-472B-BAB3-2781AABBA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G WKSHT" sheetId="1" r:id="rId1"/>
    <sheet name="AUG" sheetId="2" r:id="rId2"/>
  </sheets>
  <externalReferences>
    <externalReference r:id="rId3"/>
  </externalReferences>
  <definedNames>
    <definedName name="_xlnm.Print_Area" localSheetId="1">AUG!$A$1:$N$67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B62" i="2"/>
  <c r="I60" i="2"/>
  <c r="B60" i="2"/>
  <c r="I58" i="2"/>
  <c r="B58" i="2"/>
  <c r="A58" i="2"/>
  <c r="H56" i="2"/>
  <c r="C56" i="2"/>
  <c r="H55" i="2"/>
  <c r="C55" i="2"/>
  <c r="H54" i="2"/>
  <c r="C54" i="2"/>
  <c r="H53" i="2"/>
  <c r="C53" i="2"/>
  <c r="H52" i="2"/>
  <c r="C52" i="2"/>
  <c r="C51" i="2"/>
  <c r="B50" i="2"/>
  <c r="A50" i="2"/>
  <c r="A48" i="2"/>
  <c r="A46" i="2"/>
  <c r="A43" i="2"/>
  <c r="B40" i="2"/>
  <c r="B64" i="2" s="1"/>
  <c r="B38" i="2"/>
  <c r="I36" i="2"/>
  <c r="B36" i="2"/>
  <c r="I34" i="2"/>
  <c r="B34" i="2"/>
  <c r="H32" i="2"/>
  <c r="C32" i="2"/>
  <c r="H31" i="2"/>
  <c r="C31" i="2"/>
  <c r="H30" i="2"/>
  <c r="C30" i="2"/>
  <c r="H29" i="2"/>
  <c r="C29" i="2"/>
  <c r="H28" i="2"/>
  <c r="C28" i="2"/>
  <c r="H27" i="2"/>
  <c r="C27" i="2"/>
  <c r="B26" i="2"/>
  <c r="B22" i="2"/>
  <c r="B46" i="2" s="1"/>
  <c r="A19" i="2"/>
  <c r="C16" i="2"/>
  <c r="B15" i="2"/>
  <c r="B14" i="2"/>
  <c r="B13" i="2"/>
  <c r="C12" i="2"/>
  <c r="H11" i="2"/>
  <c r="C11" i="2"/>
  <c r="B10" i="2"/>
  <c r="A7" i="2"/>
  <c r="A4" i="2"/>
  <c r="A3" i="2"/>
  <c r="A2" i="2"/>
  <c r="A1" i="2"/>
  <c r="B89" i="1"/>
  <c r="H87" i="1"/>
  <c r="I62" i="2" s="1"/>
  <c r="B87" i="1"/>
  <c r="L85" i="1"/>
  <c r="K85" i="1"/>
  <c r="M60" i="2" s="1"/>
  <c r="K83" i="1"/>
  <c r="M58" i="2" s="1"/>
  <c r="J81" i="1"/>
  <c r="L56" i="2" s="1"/>
  <c r="H81" i="1"/>
  <c r="J80" i="1"/>
  <c r="L55" i="2" s="1"/>
  <c r="J79" i="1"/>
  <c r="L54" i="2" s="1"/>
  <c r="J78" i="1"/>
  <c r="L53" i="2" s="1"/>
  <c r="J77" i="1"/>
  <c r="L52" i="2" s="1"/>
  <c r="G76" i="1"/>
  <c r="H51" i="2" s="1"/>
  <c r="D76" i="1"/>
  <c r="I75" i="1"/>
  <c r="D75" i="1"/>
  <c r="H71" i="1"/>
  <c r="K69" i="1"/>
  <c r="M46" i="2" s="1"/>
  <c r="B69" i="1"/>
  <c r="A68" i="1"/>
  <c r="L64" i="1"/>
  <c r="K64" i="1"/>
  <c r="M38" i="2" s="1"/>
  <c r="C64" i="1"/>
  <c r="C63" i="1"/>
  <c r="B62" i="1"/>
  <c r="L60" i="1"/>
  <c r="K60" i="1"/>
  <c r="M36" i="2" s="1"/>
  <c r="B60" i="1"/>
  <c r="B85" i="1" s="1"/>
  <c r="K58" i="1"/>
  <c r="M34" i="2" s="1"/>
  <c r="B58" i="1"/>
  <c r="B83" i="1" s="1"/>
  <c r="J56" i="1"/>
  <c r="L32" i="2" s="1"/>
  <c r="H56" i="1"/>
  <c r="C56" i="1"/>
  <c r="C81" i="1" s="1"/>
  <c r="J55" i="1"/>
  <c r="L31" i="2" s="1"/>
  <c r="C55" i="1"/>
  <c r="C80" i="1" s="1"/>
  <c r="J54" i="1"/>
  <c r="L30" i="2" s="1"/>
  <c r="C54" i="1"/>
  <c r="C79" i="1" s="1"/>
  <c r="J53" i="1"/>
  <c r="L29" i="2" s="1"/>
  <c r="C53" i="1"/>
  <c r="C78" i="1" s="1"/>
  <c r="J52" i="1"/>
  <c r="L28" i="2" s="1"/>
  <c r="C52" i="1"/>
  <c r="C77" i="1" s="1"/>
  <c r="J51" i="1"/>
  <c r="K56" i="1" s="1"/>
  <c r="C51" i="1"/>
  <c r="C74" i="1" s="1"/>
  <c r="B50" i="1"/>
  <c r="B73" i="1" s="1"/>
  <c r="H48" i="1"/>
  <c r="I24" i="2" s="1"/>
  <c r="B48" i="1"/>
  <c r="B24" i="2" s="1"/>
  <c r="B48" i="2" s="1"/>
  <c r="K46" i="1"/>
  <c r="M22" i="2" s="1"/>
  <c r="B46" i="1"/>
  <c r="A45" i="1"/>
  <c r="G41" i="1"/>
  <c r="G40" i="1"/>
  <c r="G39" i="1"/>
  <c r="H38" i="1" s="1"/>
  <c r="G35" i="1"/>
  <c r="C35" i="1"/>
  <c r="G34" i="1"/>
  <c r="C34" i="1"/>
  <c r="G33" i="1"/>
  <c r="H35" i="1" s="1"/>
  <c r="C33" i="1"/>
  <c r="B32" i="1"/>
  <c r="D30" i="1"/>
  <c r="J29" i="1"/>
  <c r="H29" i="1"/>
  <c r="I15" i="2" s="1"/>
  <c r="D29" i="1"/>
  <c r="J28" i="1"/>
  <c r="D28" i="1"/>
  <c r="J27" i="1"/>
  <c r="D27" i="1"/>
  <c r="C26" i="1"/>
  <c r="J25" i="1"/>
  <c r="H25" i="1"/>
  <c r="I14" i="2" s="1"/>
  <c r="D25" i="1"/>
  <c r="J24" i="1"/>
  <c r="D24" i="1"/>
  <c r="J23" i="1"/>
  <c r="D23" i="1"/>
  <c r="C22" i="1"/>
  <c r="J21" i="1"/>
  <c r="H21" i="1"/>
  <c r="I13" i="2" s="1"/>
  <c r="D21" i="1"/>
  <c r="J20" i="1"/>
  <c r="D20" i="1"/>
  <c r="J19" i="1"/>
  <c r="D19" i="1"/>
  <c r="C18" i="1"/>
  <c r="B17" i="1"/>
  <c r="J14" i="1"/>
  <c r="H14" i="1"/>
  <c r="H75" i="1" s="1"/>
  <c r="D14" i="1"/>
  <c r="J13" i="1"/>
  <c r="K14" i="1" s="1"/>
  <c r="D13" i="1"/>
  <c r="C12" i="1"/>
  <c r="K11" i="1"/>
  <c r="L11" i="2" s="1"/>
  <c r="D11" i="1"/>
  <c r="C10" i="1"/>
  <c r="B9" i="1"/>
  <c r="A8" i="1"/>
  <c r="I56" i="2" l="1"/>
  <c r="J35" i="1"/>
  <c r="J76" i="1"/>
  <c r="L51" i="2" s="1"/>
  <c r="M56" i="2" s="1"/>
  <c r="H64" i="1"/>
  <c r="I38" i="2" s="1"/>
  <c r="J33" i="1"/>
  <c r="I32" i="2"/>
  <c r="K21" i="1"/>
  <c r="M13" i="2" s="1"/>
  <c r="H89" i="1"/>
  <c r="I40" i="2"/>
  <c r="J34" i="1"/>
  <c r="K25" i="1"/>
  <c r="L25" i="1" s="1"/>
  <c r="M64" i="2"/>
  <c r="L12" i="2"/>
  <c r="M12" i="2" s="1"/>
  <c r="K51" i="1"/>
  <c r="L21" i="1"/>
  <c r="H51" i="1"/>
  <c r="K81" i="1"/>
  <c r="K89" i="1" s="1"/>
  <c r="L87" i="1"/>
  <c r="L89" i="1" s="1"/>
  <c r="H12" i="2"/>
  <c r="I12" i="2" s="1"/>
  <c r="I16" i="2" s="1"/>
  <c r="O16" i="2" s="1"/>
  <c r="I48" i="2"/>
  <c r="I64" i="2" s="1"/>
  <c r="O63" i="2" s="1"/>
  <c r="B71" i="1"/>
  <c r="H66" i="1"/>
  <c r="L27" i="2"/>
  <c r="M32" i="2" s="1"/>
  <c r="M40" i="2" s="1"/>
  <c r="H15" i="1"/>
  <c r="H30" i="1" s="1"/>
  <c r="K29" i="1"/>
  <c r="K66" i="1"/>
  <c r="L76" i="1"/>
  <c r="L78" i="1" s="1"/>
  <c r="K15" i="1"/>
  <c r="L62" i="1"/>
  <c r="L66" i="1" s="1"/>
  <c r="M66" i="1" s="1"/>
  <c r="K35" i="1" l="1"/>
  <c r="O40" i="2"/>
  <c r="M14" i="2"/>
  <c r="M89" i="1"/>
  <c r="M15" i="2"/>
  <c r="M16" i="2" s="1"/>
  <c r="L29" i="1"/>
  <c r="O41" i="2"/>
  <c r="O64" i="2"/>
  <c r="L15" i="1"/>
  <c r="K30" i="1"/>
  <c r="O17" i="2" l="1"/>
</calcChain>
</file>

<file path=xl/sharedStrings.xml><?xml version="1.0" encoding="utf-8"?>
<sst xmlns="http://schemas.openxmlformats.org/spreadsheetml/2006/main" count="46" uniqueCount="26">
  <si>
    <t>COMMONWEALTH OF KENTUCKY</t>
  </si>
  <si>
    <t>LAW ENFORCEMENT FOUNDATION AND FIREFIGHTERS FOUNDATION FUNDS</t>
  </si>
  <si>
    <t>SURTAX RECEIPTS WORKSHEET</t>
  </si>
  <si>
    <t>FOR THE PERIOD AUGUST 1, 2023- AUGUST 31, 2023</t>
  </si>
  <si>
    <t>CURRENT MONTH</t>
  </si>
  <si>
    <t>YEAR-TO-DATE</t>
  </si>
  <si>
    <t>VARIANCE</t>
  </si>
  <si>
    <t xml:space="preserve"> </t>
  </si>
  <si>
    <t xml:space="preserve">DISTRIBUTE OTHER DISTRIBUTIONS: </t>
  </si>
  <si>
    <t>JV2T - 758 - 2400000440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</si>
  <si>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</si>
  <si>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</si>
  <si>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</si>
  <si>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</si>
  <si>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</si>
  <si>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</si>
  <si>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</si>
  <si>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</si>
  <si>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</si>
  <si>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</si>
  <si>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AUGUST 31, 2023</t>
  </si>
  <si>
    <t/>
  </si>
  <si>
    <t>22%:</t>
  </si>
  <si>
    <t>Total R284+R286</t>
  </si>
  <si>
    <t>Variance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</si>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</sst>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</numFmts>
  <fonts count="13"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rgb="FF000000"/>
      <name val="Arial Unicode MS"/>
      <family val="2"/>
    </font>
    <font>
      <i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2" fillId="2" borderId="0" xfId="0" applyNumberFormat="1" applyFont="1" applyFill="1" applyAlignment="1">
      <alignment horizontal="left"/>
    </xf>
    <xf numFmtId="39" fontId="4" fillId="0" borderId="1" xfId="0" applyNumberFormat="1" applyFont="1" applyBorder="1" applyAlignment="1">
      <alignment horizontal="left"/>
    </xf>
    <xf numFmtId="39" fontId="1" fillId="0" borderId="0" xfId="0" applyNumberFormat="1" applyFont="1"/>
    <xf numFmtId="39" fontId="5" fillId="0" borderId="0" xfId="0" applyNumberFormat="1" applyFont="1"/>
    <xf numFmtId="39" fontId="4" fillId="0" borderId="0" xfId="0" applyNumberFormat="1" applyFont="1"/>
    <xf numFmtId="39" fontId="6" fillId="0" borderId="2" xfId="0" applyNumberFormat="1" applyFont="1" applyBorder="1" applyAlignment="1">
      <alignment horizontal="centerContinuous"/>
    </xf>
    <xf numFmtId="39" fontId="6" fillId="0" borderId="0" xfId="0" applyNumberFormat="1" applyFont="1" applyBorder="1" applyAlignment="1">
      <alignment horizontal="centerContinuous"/>
    </xf>
    <xf numFmtId="39" fontId="1" fillId="0" borderId="2" xfId="0" applyNumberFormat="1" applyFont="1" applyBorder="1" applyAlignment="1">
      <alignment horizontal="centerContinuous"/>
    </xf>
    <xf numFmtId="39" fontId="6" fillId="0" borderId="2" xfId="0" applyNumberFormat="1" applyFont="1" applyBorder="1" applyAlignment="1">
      <alignment horizontal="center"/>
    </xf>
    <xf numFmtId="39" fontId="4" fillId="0" borderId="0" xfId="0" quotePrefix="1" applyNumberFormat="1" applyFont="1" applyAlignment="1">
      <alignment horizontal="left"/>
    </xf>
    <xf numFmtId="39" fontId="5" fillId="0" borderId="0" xfId="0" quotePrefix="1" applyNumberFormat="1" applyFont="1" applyAlignment="1">
      <alignment horizontal="left"/>
    </xf>
    <xf numFmtId="39" fontId="1" fillId="2" borderId="0" xfId="2" applyNumberFormat="1" applyFont="1" applyFill="1"/>
    <xf numFmtId="39" fontId="1" fillId="0" borderId="0" xfId="2" applyNumberFormat="1" applyFont="1"/>
    <xf numFmtId="39" fontId="1" fillId="2" borderId="2" xfId="0" applyNumberFormat="1" applyFont="1" applyFill="1" applyBorder="1"/>
    <xf numFmtId="39" fontId="1" fillId="0" borderId="2" xfId="0" applyNumberFormat="1" applyFont="1" applyBorder="1"/>
    <xf numFmtId="39" fontId="1" fillId="0" borderId="0" xfId="0" applyNumberFormat="1" applyFont="1" applyBorder="1"/>
    <xf numFmtId="39" fontId="1" fillId="0" borderId="0" xfId="2" applyNumberFormat="1" applyFont="1" applyBorder="1"/>
    <xf numFmtId="39" fontId="1" fillId="0" borderId="0" xfId="1" applyNumberFormat="1" applyFont="1"/>
    <xf numFmtId="39" fontId="1" fillId="2" borderId="0" xfId="0" applyNumberFormat="1" applyFont="1" applyFill="1"/>
    <xf numFmtId="39" fontId="1" fillId="0" borderId="0" xfId="0" applyNumberFormat="1" applyFont="1" applyAlignment="1">
      <alignment horizontal="right"/>
    </xf>
    <xf numFmtId="39" fontId="1" fillId="0" borderId="0" xfId="0" applyNumberFormat="1" applyFont="1" applyFill="1"/>
    <xf numFmtId="39" fontId="1" fillId="3" borderId="0" xfId="2" applyNumberFormat="1" applyFont="1" applyFill="1"/>
    <xf numFmtId="39" fontId="1" fillId="3" borderId="0" xfId="0" applyNumberFormat="1" applyFont="1" applyFill="1"/>
    <xf numFmtId="39" fontId="1" fillId="3" borderId="2" xfId="0" applyNumberFormat="1" applyFont="1" applyFill="1" applyBorder="1"/>
    <xf numFmtId="39" fontId="0" fillId="0" borderId="0" xfId="0" applyNumberFormat="1"/>
    <xf numFmtId="39" fontId="1" fillId="0" borderId="3" xfId="2" applyNumberFormat="1" applyFont="1" applyBorder="1"/>
    <xf numFmtId="39" fontId="4" fillId="3" borderId="0" xfId="0" applyNumberFormat="1" applyFont="1" applyFill="1"/>
    <xf numFmtId="39" fontId="5" fillId="3" borderId="0" xfId="0" applyNumberFormat="1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39" fontId="9" fillId="0" borderId="0" xfId="0" applyNumberFormat="1" applyFont="1" applyFill="1" applyAlignment="1">
      <alignment wrapText="1"/>
    </xf>
    <xf numFmtId="0" fontId="10" fillId="3" borderId="0" xfId="0" applyFont="1" applyFill="1" applyBorder="1"/>
    <xf numFmtId="43" fontId="6" fillId="3" borderId="0" xfId="1" applyFont="1" applyFill="1" applyBorder="1"/>
    <xf numFmtId="39" fontId="5" fillId="3" borderId="0" xfId="0" quotePrefix="1" applyNumberFormat="1" applyFont="1" applyFill="1" applyAlignment="1">
      <alignment horizontal="left"/>
    </xf>
    <xf numFmtId="39" fontId="1" fillId="3" borderId="0" xfId="0" quotePrefix="1" applyNumberFormat="1" applyFont="1" applyFill="1" applyAlignment="1">
      <alignment horizontal="left"/>
    </xf>
    <xf numFmtId="39" fontId="6" fillId="3" borderId="0" xfId="0" applyNumberFormat="1" applyFont="1" applyFill="1"/>
    <xf numFmtId="39" fontId="5" fillId="0" borderId="0" xfId="0" applyNumberFormat="1" applyFont="1" applyAlignment="1">
      <alignment horizontal="left"/>
    </xf>
    <xf numFmtId="39" fontId="1" fillId="0" borderId="0" xfId="2" applyNumberFormat="1" applyFont="1" applyFill="1"/>
    <xf numFmtId="39" fontId="11" fillId="0" borderId="0" xfId="0" quotePrefix="1" applyNumberFormat="1" applyFont="1" applyAlignment="1">
      <alignment horizontal="left"/>
    </xf>
    <xf numFmtId="39" fontId="1" fillId="0" borderId="0" xfId="0" applyNumberFormat="1" applyFont="1" applyFill="1" applyBorder="1" applyAlignment="1">
      <alignment horizontal="center"/>
    </xf>
    <xf numFmtId="39" fontId="11" fillId="0" borderId="0" xfId="0" applyNumberFormat="1" applyFont="1"/>
    <xf numFmtId="39" fontId="1" fillId="0" borderId="0" xfId="0" applyNumberFormat="1" applyFont="1" applyFill="1" applyBorder="1"/>
    <xf numFmtId="39" fontId="1" fillId="0" borderId="0" xfId="0" applyNumberFormat="1" applyFont="1" applyBorder="1" applyAlignment="1">
      <alignment horizontal="center"/>
    </xf>
    <xf numFmtId="39" fontId="1" fillId="0" borderId="0" xfId="0" quotePrefix="1" applyNumberFormat="1" applyFont="1" applyBorder="1" applyAlignment="1">
      <alignment horizontal="center"/>
    </xf>
    <xf numFmtId="39" fontId="1" fillId="0" borderId="4" xfId="0" applyNumberFormat="1" applyFont="1" applyBorder="1"/>
    <xf numFmtId="164" fontId="1" fillId="2" borderId="5" xfId="0" applyNumberFormat="1" applyFont="1" applyFill="1" applyBorder="1"/>
    <xf numFmtId="39" fontId="1" fillId="0" borderId="5" xfId="0" applyNumberFormat="1" applyFont="1" applyBorder="1"/>
    <xf numFmtId="39" fontId="1" fillId="0" borderId="2" xfId="0" applyNumberFormat="1" applyFont="1" applyFill="1" applyBorder="1"/>
    <xf numFmtId="39" fontId="5" fillId="2" borderId="0" xfId="0" quotePrefix="1" applyNumberFormat="1" applyFont="1" applyFill="1" applyAlignment="1">
      <alignment horizontal="left"/>
    </xf>
    <xf numFmtId="39" fontId="5" fillId="2" borderId="0" xfId="0" applyNumberFormat="1" applyFont="1" applyFill="1"/>
    <xf numFmtId="39" fontId="1" fillId="0" borderId="1" xfId="2" applyNumberFormat="1" applyFont="1" applyBorder="1"/>
    <xf numFmtId="39" fontId="1" fillId="0" borderId="6" xfId="0" applyNumberFormat="1" applyFont="1" applyBorder="1"/>
    <xf numFmtId="39" fontId="5" fillId="0" borderId="0" xfId="0" quotePrefix="1" applyNumberFormat="1" applyFont="1"/>
    <xf numFmtId="39" fontId="1" fillId="2" borderId="0" xfId="0" applyNumberFormat="1" applyFont="1" applyFill="1" applyBorder="1"/>
    <xf numFmtId="39" fontId="1" fillId="0" borderId="4" xfId="0" applyNumberFormat="1" applyFont="1" applyBorder="1" applyAlignment="1">
      <alignment horizontal="center"/>
    </xf>
    <xf numFmtId="39" fontId="1" fillId="3" borderId="5" xfId="0" applyNumberFormat="1" applyFont="1" applyFill="1" applyBorder="1" applyAlignment="1">
      <alignment horizontal="center"/>
    </xf>
    <xf numFmtId="39" fontId="1" fillId="3" borderId="6" xfId="0" applyNumberFormat="1" applyFont="1" applyFill="1" applyBorder="1"/>
    <xf numFmtId="39" fontId="12" fillId="0" borderId="0" xfId="0" applyNumberFormat="1" applyFont="1"/>
    <xf numFmtId="39" fontId="1" fillId="2" borderId="5" xfId="0" applyNumberFormat="1" applyFont="1" applyFill="1" applyBorder="1"/>
    <xf numFmtId="39" fontId="5" fillId="0" borderId="0" xfId="0" applyNumberFormat="1" applyFont="1" applyFill="1"/>
    <xf numFmtId="39" fontId="1" fillId="0" borderId="0" xfId="0" applyNumberFormat="1" applyFont="1" applyFill="1" applyAlignment="1">
      <alignment horizontal="right"/>
    </xf>
    <xf numFmtId="39" fontId="1" fillId="0" borderId="7" xfId="0" applyNumberFormat="1" applyFont="1" applyFill="1" applyBorder="1"/>
    <xf numFmtId="39" fontId="1" fillId="0" borderId="0" xfId="0" applyNumberFormat="1" applyFont="1" applyFill="1" applyAlignment="1">
      <alignment horizontal="left" vertical="center"/>
    </xf>
    <xf numFmtId="39" fontId="4" fillId="0" borderId="0" xfId="0" applyNumberFormat="1" applyFont="1" applyAlignment="1">
      <alignment horizontal="left"/>
    </xf>
    <xf numFmtId="39" fontId="4" fillId="0" borderId="8" xfId="0" quotePrefix="1" applyNumberFormat="1" applyFont="1" applyBorder="1" applyAlignment="1">
      <alignment horizontal="left"/>
    </xf>
    <xf numFmtId="39" fontId="4" fillId="0" borderId="9" xfId="0" applyNumberFormat="1" applyFont="1" applyBorder="1"/>
    <xf numFmtId="39" fontId="5" fillId="0" borderId="9" xfId="0" applyNumberFormat="1" applyFont="1" applyBorder="1"/>
    <xf numFmtId="39" fontId="0" fillId="0" borderId="10" xfId="0" applyNumberFormat="1" applyBorder="1"/>
    <xf numFmtId="39" fontId="0" fillId="0" borderId="0" xfId="0" applyNumberFormat="1" applyBorder="1"/>
    <xf numFmtId="39" fontId="6" fillId="0" borderId="2" xfId="0" applyNumberFormat="1" applyFont="1" applyBorder="1"/>
    <xf numFmtId="39" fontId="4" fillId="0" borderId="11" xfId="0" quotePrefix="1" applyNumberFormat="1" applyFont="1" applyBorder="1" applyAlignment="1">
      <alignment horizontal="left"/>
    </xf>
    <xf numFmtId="39" fontId="4" fillId="0" borderId="1" xfId="0" applyNumberFormat="1" applyFont="1" applyBorder="1"/>
    <xf numFmtId="39" fontId="5" fillId="0" borderId="1" xfId="0" applyNumberFormat="1" applyFont="1" applyBorder="1"/>
    <xf numFmtId="39" fontId="0" fillId="0" borderId="12" xfId="0" applyNumberFormat="1" applyBorder="1"/>
    <xf numFmtId="39" fontId="6" fillId="0" borderId="13" xfId="0" applyNumberFormat="1" applyFont="1" applyBorder="1" applyAlignment="1">
      <alignment horizontal="centerContinuous"/>
    </xf>
    <xf numFmtId="39" fontId="6" fillId="0" borderId="14" xfId="0" applyNumberFormat="1" applyFont="1" applyBorder="1" applyAlignment="1">
      <alignment horizontal="centerContinuous"/>
    </xf>
    <xf numFmtId="39" fontId="6" fillId="0" borderId="15" xfId="0" applyNumberFormat="1" applyFont="1" applyBorder="1" applyAlignment="1">
      <alignment horizontal="centerContinuous"/>
    </xf>
    <xf numFmtId="39" fontId="6" fillId="0" borderId="0" xfId="0" applyNumberFormat="1" applyFont="1" applyBorder="1"/>
    <xf numFmtId="0" fontId="0" fillId="0" borderId="8" xfId="0" applyBorder="1"/>
    <xf numFmtId="39" fontId="0" fillId="0" borderId="8" xfId="0" applyNumberFormat="1" applyBorder="1"/>
    <xf numFmtId="39" fontId="0" fillId="0" borderId="9" xfId="0" applyNumberFormat="1" applyBorder="1"/>
    <xf numFmtId="39" fontId="5" fillId="0" borderId="16" xfId="0" quotePrefix="1" applyNumberFormat="1" applyFont="1" applyBorder="1" applyAlignment="1">
      <alignment horizontal="left"/>
    </xf>
    <xf numFmtId="39" fontId="5" fillId="0" borderId="0" xfId="0" quotePrefix="1" applyNumberFormat="1" applyFont="1" applyBorder="1" applyAlignment="1">
      <alignment horizontal="left"/>
    </xf>
    <xf numFmtId="39" fontId="5" fillId="0" borderId="0" xfId="0" applyNumberFormat="1" applyFont="1" applyBorder="1"/>
    <xf numFmtId="0" fontId="0" fillId="0" borderId="0" xfId="0" applyBorder="1"/>
    <xf numFmtId="39" fontId="0" fillId="0" borderId="17" xfId="0" applyNumberFormat="1" applyBorder="1"/>
    <xf numFmtId="39" fontId="0" fillId="0" borderId="16" xfId="0" applyNumberFormat="1" applyBorder="1"/>
    <xf numFmtId="44" fontId="1" fillId="0" borderId="0" xfId="2" applyBorder="1"/>
    <xf numFmtId="44" fontId="1" fillId="0" borderId="17" xfId="2" applyBorder="1"/>
    <xf numFmtId="44" fontId="0" fillId="0" borderId="0" xfId="2" applyFont="1" applyBorder="1"/>
    <xf numFmtId="44" fontId="0" fillId="0" borderId="17" xfId="2" applyFont="1" applyBorder="1"/>
    <xf numFmtId="39" fontId="0" fillId="0" borderId="2" xfId="0" applyNumberFormat="1" applyBorder="1"/>
    <xf numFmtId="39" fontId="5" fillId="0" borderId="16" xfId="0" applyNumberFormat="1" applyFont="1" applyBorder="1"/>
    <xf numFmtId="39" fontId="1" fillId="0" borderId="17" xfId="0" applyNumberFormat="1" applyFont="1" applyBorder="1"/>
    <xf numFmtId="0" fontId="0" fillId="0" borderId="16" xfId="0" applyBorder="1"/>
    <xf numFmtId="44" fontId="1" fillId="0" borderId="3" xfId="2" applyBorder="1"/>
    <xf numFmtId="39" fontId="5" fillId="0" borderId="11" xfId="0" applyNumberFormat="1" applyFont="1" applyBorder="1"/>
    <xf numFmtId="39" fontId="0" fillId="0" borderId="11" xfId="0" applyNumberFormat="1" applyBorder="1"/>
    <xf numFmtId="39" fontId="0" fillId="0" borderId="1" xfId="0" applyNumberFormat="1" applyBorder="1"/>
    <xf numFmtId="39" fontId="6" fillId="0" borderId="9" xfId="0" applyNumberFormat="1" applyFont="1" applyBorder="1" applyAlignment="1">
      <alignment horizontal="centerContinuous"/>
    </xf>
    <xf numFmtId="39" fontId="6" fillId="0" borderId="10" xfId="0" applyNumberFormat="1" applyFont="1" applyBorder="1" applyAlignment="1">
      <alignment horizontal="centerContinuous"/>
    </xf>
    <xf numFmtId="39" fontId="4" fillId="0" borderId="16" xfId="0" quotePrefix="1" applyNumberFormat="1" applyFont="1" applyBorder="1" applyAlignment="1">
      <alignment horizontal="left"/>
    </xf>
    <xf numFmtId="39" fontId="4" fillId="0" borderId="0" xfId="0" quotePrefix="1" applyNumberFormat="1" applyFont="1" applyBorder="1" applyAlignment="1">
      <alignment horizontal="left"/>
    </xf>
    <xf numFmtId="39" fontId="5" fillId="0" borderId="16" xfId="0" applyNumberFormat="1" applyFont="1" applyBorder="1" applyAlignment="1">
      <alignment horizontal="left"/>
    </xf>
    <xf numFmtId="0" fontId="0" fillId="0" borderId="17" xfId="0" applyBorder="1"/>
    <xf numFmtId="44" fontId="1" fillId="0" borderId="1" xfId="2" applyBorder="1"/>
    <xf numFmtId="39" fontId="5" fillId="0" borderId="17" xfId="0" applyNumberFormat="1" applyFont="1" applyBorder="1"/>
    <xf numFmtId="0" fontId="5" fillId="0" borderId="0" xfId="0" applyFont="1" applyBorder="1"/>
    <xf numFmtId="44" fontId="1" fillId="0" borderId="0" xfId="2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s\dfs\finshared\SAS_Accounting\Law%20&amp;%20Fire%20Reconcilation\Law-Fire%20Fund\Law-Fire%20Monthly%20Reports%20and%20Schedule\FY24\Monthly%20LawFire%20Schedules\24-LAWFIRE%20SCHEDULE-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2249367.17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9074611.4100000001</v>
          </cell>
        </row>
        <row r="14">
          <cell r="D14" t="str">
            <v>R286 Firefighters Fund</v>
          </cell>
          <cell r="J14">
            <v>2559505.79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-423.31</v>
          </cell>
        </row>
        <row r="21">
          <cell r="D21" t="str">
            <v>R286</v>
          </cell>
          <cell r="J21">
            <v>-119.39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-25.4</v>
          </cell>
        </row>
        <row r="28">
          <cell r="D28" t="str">
            <v>R285</v>
          </cell>
          <cell r="J28">
            <v>0</v>
          </cell>
        </row>
        <row r="29">
          <cell r="D29" t="str">
            <v>R286</v>
          </cell>
          <cell r="J29">
            <v>0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0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0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0</v>
          </cell>
        </row>
        <row r="58">
          <cell r="B58" t="str">
            <v>INVESTMENT INCOME (R771)</v>
          </cell>
          <cell r="K58">
            <v>282998.34000000003</v>
          </cell>
          <cell r="L58">
            <v>-5948653.8600000003</v>
          </cell>
        </row>
        <row r="60">
          <cell r="B60" t="str">
            <v>OTHER REVENUE</v>
          </cell>
          <cell r="K60">
            <v>0</v>
          </cell>
        </row>
        <row r="62">
          <cell r="B62" t="str">
            <v>EXPENDITURES (LAW ENFORCEMENT SUMMARY)</v>
          </cell>
        </row>
        <row r="63">
          <cell r="C63" t="str">
            <v>CASH EXPENDITURES</v>
          </cell>
        </row>
        <row r="64">
          <cell r="C64" t="str">
            <v>ACCRUED EXPENDITURES</v>
          </cell>
          <cell r="K64">
            <v>6089196.5700000003</v>
          </cell>
        </row>
        <row r="66">
          <cell r="B66" t="str">
            <v>CASH BALANCE at the end of Accounting Period 1</v>
          </cell>
          <cell r="H66">
            <v>68065430.409999996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3">
          <cell r="K83">
            <v>147102.98000000001</v>
          </cell>
        </row>
        <row r="85">
          <cell r="K85">
            <v>0</v>
          </cell>
          <cell r="L85">
            <v>-3427222.92</v>
          </cell>
        </row>
        <row r="87">
          <cell r="B87" t="str">
            <v>EXPENDITURES (FIREFIGHTERS SUMMARY)</v>
          </cell>
          <cell r="K87">
            <v>3574325.9</v>
          </cell>
        </row>
        <row r="89">
          <cell r="H89">
            <v>35185762.289999999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"/>
  <sheetViews>
    <sheetView tabSelected="1" zoomScale="90" zoomScaleNormal="90" workbookViewId="0">
      <selection activeCell="F14" sqref="F14"/>
    </sheetView>
  </sheetViews>
  <sheetFormatPr defaultColWidth="9.140625" defaultRowHeight="12.75"/>
  <cols>
    <col min="1" max="4" width="3.7109375" style="8" customWidth="1"/>
    <col min="5" max="5" width="29.7109375" style="8" customWidth="1"/>
    <col min="6" max="7" width="14.7109375" style="7" customWidth="1"/>
    <col min="8" max="8" width="14.42578125" style="7" customWidth="1"/>
    <col min="9" max="9" width="1.7109375" style="7" customWidth="1"/>
    <col min="10" max="11" width="14.7109375" style="7" customWidth="1"/>
    <col min="12" max="12" width="20.85546875" style="7" customWidth="1"/>
    <col min="13" max="13" width="19.42578125" style="7" customWidth="1"/>
    <col min="14" max="14" width="14.28515625" style="7" bestFit="1" customWidth="1"/>
    <col min="15" max="15" width="16" style="7" customWidth="1"/>
    <col min="16" max="16" width="15.42578125" style="7" customWidth="1"/>
    <col min="17" max="17" width="14.28515625" style="7" bestFit="1" customWidth="1"/>
    <col min="18" max="16384" width="9.140625" style="7"/>
  </cols>
  <sheetData>
    <row r="1" spans="1:15" s="2" customFormat="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s="2" customFormat="1" ht="1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s="2" customFormat="1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s="2" customFormat="1" ht="15">
      <c r="A4" s="4" t="s">
        <v>3</v>
      </c>
      <c r="B4" s="5"/>
      <c r="C4" s="5"/>
      <c r="D4" s="5"/>
      <c r="E4" s="5"/>
      <c r="F4" s="5"/>
      <c r="G4" s="1"/>
      <c r="H4" s="1"/>
      <c r="I4" s="1"/>
      <c r="J4" s="1"/>
      <c r="K4" s="1"/>
    </row>
    <row r="5" spans="1:15" ht="4.9000000000000004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7" spans="1:15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5">
      <c r="A8" s="14" t="str">
        <f>+'[1]JUL WKSHT'!A8</f>
        <v>DEPARTMENT OF REVENUE SURTAX RECEIPTS COLLECTED (14E6-130-D130-R000-R284, R285, R286)</v>
      </c>
    </row>
    <row r="9" spans="1:15">
      <c r="B9" s="15" t="str">
        <f>+'[1]JUL WKSHT'!B9</f>
        <v>GROSS RECEIPTS (REVENUE DISTRIBUTION)</v>
      </c>
      <c r="C9" s="15"/>
      <c r="E9" s="7"/>
    </row>
    <row r="10" spans="1:15">
      <c r="B10" s="15"/>
      <c r="C10" s="15" t="str">
        <f>+'[1]JUL WKSHT'!C10</f>
        <v>VOLUNTEER FIRE DEPARTMENT AID</v>
      </c>
      <c r="E10" s="7"/>
    </row>
    <row r="11" spans="1:15">
      <c r="D11" s="15" t="str">
        <f>+'[1]JUL WKSHT'!D11</f>
        <v>R284 Volunteer Fire Dept Aid Fund</v>
      </c>
      <c r="E11" s="7"/>
      <c r="H11" s="16">
        <v>2189064.38</v>
      </c>
      <c r="K11" s="17">
        <f>+H11+'[1]JUL WKSHT'!K11</f>
        <v>4438431.55</v>
      </c>
    </row>
    <row r="12" spans="1:15">
      <c r="C12" s="15" t="str">
        <f>+'[1]JUL WKSHT'!C12</f>
        <v>LAW ENFORCEMENT AND FIREFIGHTERS FUND</v>
      </c>
      <c r="E12" s="7"/>
      <c r="G12" s="17"/>
      <c r="J12" s="17"/>
    </row>
    <row r="13" spans="1:15">
      <c r="D13" s="15" t="str">
        <f>+'[1]JUL WKSHT'!D13</f>
        <v>R285 Law Enforcement Fund</v>
      </c>
      <c r="E13" s="7"/>
      <c r="F13" s="17"/>
      <c r="G13" s="16">
        <v>10000395.939999999</v>
      </c>
      <c r="J13" s="17">
        <f>+G13+'[1]JUL WKSHT'!J13</f>
        <v>19075007.350000001</v>
      </c>
    </row>
    <row r="14" spans="1:15">
      <c r="D14" s="15" t="str">
        <f>+'[1]JUL WKSHT'!D14</f>
        <v>R286 Firefighters Fund</v>
      </c>
      <c r="E14" s="7"/>
      <c r="G14" s="18">
        <v>2820624.52</v>
      </c>
      <c r="H14" s="19">
        <f>SUM(G13:G14)</f>
        <v>12821020.459999999</v>
      </c>
      <c r="I14" s="17"/>
      <c r="J14" s="19">
        <f>+G14+'[1]JUL WKSHT'!J14</f>
        <v>5380130.3100000005</v>
      </c>
      <c r="K14" s="19">
        <f>SUM(J13:J14)</f>
        <v>24455137.660000004</v>
      </c>
      <c r="N14" s="20"/>
      <c r="O14" s="20"/>
    </row>
    <row r="15" spans="1:15">
      <c r="E15" s="7"/>
      <c r="G15" s="21"/>
      <c r="H15" s="17">
        <f>SUM(H11:H14)</f>
        <v>15010084.84</v>
      </c>
      <c r="I15" s="17"/>
      <c r="J15" s="20"/>
      <c r="K15" s="17">
        <f>SUM(K11:K14)</f>
        <v>28893569.210000005</v>
      </c>
      <c r="L15" s="7">
        <f>+J51+J76-K15</f>
        <v>0</v>
      </c>
      <c r="N15" s="20"/>
      <c r="O15" s="20"/>
    </row>
    <row r="16" spans="1:15">
      <c r="E16" s="7"/>
      <c r="G16" s="21"/>
      <c r="H16" s="17"/>
      <c r="I16" s="17"/>
      <c r="J16" s="20"/>
      <c r="K16" s="17"/>
      <c r="N16" s="20"/>
      <c r="O16" s="20"/>
    </row>
    <row r="17" spans="2:15">
      <c r="B17" s="15" t="str">
        <f>+'[1]JUL WKSHT'!B17</f>
        <v>OTHER DISTRIBUTIONS (review JVs other than Revenue Distribution)</v>
      </c>
      <c r="E17" s="7"/>
      <c r="G17" s="22"/>
      <c r="H17" s="17"/>
      <c r="I17" s="17"/>
      <c r="K17" s="17"/>
      <c r="N17" s="20"/>
      <c r="O17" s="20"/>
    </row>
    <row r="18" spans="2:15">
      <c r="B18" s="7"/>
      <c r="C18" s="15" t="str">
        <f>+'[1]JUL WKSHT'!C18</f>
        <v>REVENUE REFUNDS</v>
      </c>
      <c r="D18" s="15"/>
      <c r="E18" s="7"/>
    </row>
    <row r="19" spans="2:15">
      <c r="B19" s="7"/>
      <c r="C19" s="15"/>
      <c r="D19" s="15" t="str">
        <f>+'[1]JUL WKSHT'!D19</f>
        <v>R284</v>
      </c>
      <c r="E19" s="7"/>
      <c r="G19" s="16"/>
      <c r="J19" s="17">
        <f>+G19+'[1]JUL WKSHT'!J19</f>
        <v>0</v>
      </c>
    </row>
    <row r="20" spans="2:15">
      <c r="B20" s="7"/>
      <c r="C20" s="15"/>
      <c r="D20" s="15" t="str">
        <f>+'[1]JUL WKSHT'!D20</f>
        <v>R285</v>
      </c>
      <c r="E20" s="7"/>
      <c r="G20" s="23">
        <v>-4349.67</v>
      </c>
      <c r="J20" s="7">
        <f>+G20+'[1]JUL WKSHT'!J20</f>
        <v>-4772.9800000000005</v>
      </c>
    </row>
    <row r="21" spans="2:15">
      <c r="B21" s="7"/>
      <c r="C21" s="15"/>
      <c r="D21" s="15" t="str">
        <f>+'[1]JUL WKSHT'!D21</f>
        <v>R286</v>
      </c>
      <c r="E21" s="7"/>
      <c r="F21" s="24"/>
      <c r="G21" s="18">
        <v>-1226.83</v>
      </c>
      <c r="H21" s="7">
        <f>SUM(G19:G21)</f>
        <v>-5576.5</v>
      </c>
      <c r="J21" s="19">
        <f>+G21+'[1]JUL WKSHT'!J21</f>
        <v>-1346.22</v>
      </c>
      <c r="K21" s="7">
        <f>SUM(J19:J21)</f>
        <v>-6119.2000000000007</v>
      </c>
      <c r="L21" s="25">
        <f>+J52+J53+J77+J78-K21</f>
        <v>5576.5000000000009</v>
      </c>
    </row>
    <row r="22" spans="2:15">
      <c r="B22" s="7"/>
      <c r="C22" s="15" t="str">
        <f>+'[1]JUL WKSHT'!C22</f>
        <v>UNHONORED CHECKS</v>
      </c>
      <c r="E22" s="7"/>
      <c r="F22" s="24"/>
    </row>
    <row r="23" spans="2:15">
      <c r="B23" s="7"/>
      <c r="D23" s="15" t="str">
        <f>+'[1]JUL WKSHT'!D23</f>
        <v>R284</v>
      </c>
      <c r="E23" s="7"/>
      <c r="G23" s="16"/>
      <c r="H23" s="7" t="s">
        <v>7</v>
      </c>
      <c r="J23" s="17">
        <f>+G23+'[1]JUL WKSHT'!J23</f>
        <v>0</v>
      </c>
    </row>
    <row r="24" spans="2:15">
      <c r="B24" s="7"/>
      <c r="D24" s="15" t="str">
        <f>+'[1]JUL WKSHT'!D24</f>
        <v>R285</v>
      </c>
      <c r="E24" s="7"/>
      <c r="G24" s="23"/>
      <c r="H24" s="7" t="s">
        <v>7</v>
      </c>
      <c r="J24" s="7">
        <f>+G24+'[1]JUL WKSHT'!J24</f>
        <v>0</v>
      </c>
    </row>
    <row r="25" spans="2:15">
      <c r="B25" s="7"/>
      <c r="D25" s="15" t="str">
        <f>+'[1]JUL WKSHT'!D25</f>
        <v>R286</v>
      </c>
      <c r="E25" s="7"/>
      <c r="G25" s="18"/>
      <c r="H25" s="7">
        <f>SUM(G23:G25)</f>
        <v>0</v>
      </c>
      <c r="J25" s="19">
        <f>+G25+'[1]JUL WKSHT'!J25</f>
        <v>0</v>
      </c>
      <c r="K25" s="7">
        <f>SUM(J23:J25)</f>
        <v>0</v>
      </c>
      <c r="L25" s="7">
        <f>+J55+J80-K25</f>
        <v>0</v>
      </c>
    </row>
    <row r="26" spans="2:15">
      <c r="B26" s="7"/>
      <c r="C26" s="15" t="str">
        <f>+'[1]JUL WKSHT'!C26</f>
        <v>RECEIPT ADJUSTMENTS</v>
      </c>
      <c r="E26" s="7"/>
    </row>
    <row r="27" spans="2:15">
      <c r="B27" s="7"/>
      <c r="D27" s="15" t="str">
        <f>+'[1]JUL WKSHT'!D27</f>
        <v>R284</v>
      </c>
      <c r="E27" s="7"/>
      <c r="G27" s="26">
        <v>-167876.54</v>
      </c>
      <c r="H27" s="7" t="s">
        <v>7</v>
      </c>
      <c r="J27" s="17">
        <f>+G27+'[1]JUL WKSHT'!J27</f>
        <v>-167901.94</v>
      </c>
    </row>
    <row r="28" spans="2:15">
      <c r="B28" s="7"/>
      <c r="D28" s="15" t="str">
        <f>+'[1]JUL WKSHT'!D28</f>
        <v>R285</v>
      </c>
      <c r="E28" s="7"/>
      <c r="G28" s="27">
        <v>159710.53</v>
      </c>
      <c r="H28" s="7" t="s">
        <v>7</v>
      </c>
      <c r="J28" s="7">
        <f>+G28+'[1]JUL WKSHT'!J28</f>
        <v>159710.53</v>
      </c>
    </row>
    <row r="29" spans="2:15">
      <c r="B29" s="7"/>
      <c r="D29" s="15" t="str">
        <f>+'[1]JUL WKSHT'!D29</f>
        <v>R286</v>
      </c>
      <c r="E29" s="7"/>
      <c r="G29" s="28">
        <v>45046.559999999998</v>
      </c>
      <c r="H29" s="19">
        <f>SUM(G27:G29)</f>
        <v>36880.549999999988</v>
      </c>
      <c r="J29" s="19">
        <f>+G29+'[1]JUL WKSHT'!J29</f>
        <v>45046.559999999998</v>
      </c>
      <c r="K29" s="19">
        <f>SUM(J27:J29)</f>
        <v>36855.149999999994</v>
      </c>
      <c r="L29" s="29">
        <f>+J56+J81-K29</f>
        <v>0</v>
      </c>
    </row>
    <row r="30" spans="2:15" ht="13.5" thickBot="1">
      <c r="B30" s="7"/>
      <c r="D30" s="15" t="str">
        <f>+'[1]JUL WKSHT'!D30</f>
        <v>NET RECEIPTS TO BE DISTRIBUTED</v>
      </c>
      <c r="E30" s="7"/>
      <c r="H30" s="30">
        <f>SUM(H15:H29)</f>
        <v>15041388.890000001</v>
      </c>
      <c r="I30" s="21"/>
      <c r="K30" s="30">
        <f>SUM(K15:K29)</f>
        <v>28924305.160000004</v>
      </c>
    </row>
    <row r="32" spans="2:15">
      <c r="B32" s="15" t="str">
        <f>+'[1]JUL WKSHT'!B32</f>
        <v>TOTAL</v>
      </c>
      <c r="D32" s="7"/>
    </row>
    <row r="33" spans="1:12">
      <c r="C33" s="15" t="str">
        <f>+'[1]JUL WKSHT'!C33</f>
        <v>R284</v>
      </c>
      <c r="D33" s="7"/>
      <c r="G33" s="17">
        <f>+G27+G23+G19+H11</f>
        <v>2021187.8399999999</v>
      </c>
      <c r="J33" s="17">
        <f>+J27+J23+J19+K11</f>
        <v>4270529.6099999994</v>
      </c>
    </row>
    <row r="34" spans="1:12">
      <c r="C34" s="15" t="str">
        <f>+'[1]JUL WKSHT'!C34</f>
        <v>R285</v>
      </c>
      <c r="D34" s="7"/>
      <c r="G34" s="7">
        <f>+G28+G24+G20+G13</f>
        <v>10155756.799999999</v>
      </c>
      <c r="J34" s="7">
        <f>+J28+J24+J20+J13</f>
        <v>19229944.900000002</v>
      </c>
    </row>
    <row r="35" spans="1:12">
      <c r="C35" s="15" t="str">
        <f>+'[1]JUL WKSHT'!C35</f>
        <v>R286</v>
      </c>
      <c r="D35" s="7"/>
      <c r="G35" s="19">
        <f>+G29+G25+G21+G14</f>
        <v>2864444.25</v>
      </c>
      <c r="H35" s="17">
        <f>SUM(G33:G35)</f>
        <v>15041388.889999999</v>
      </c>
      <c r="J35" s="19">
        <f>+J29+J25+J21+J14</f>
        <v>5423830.6500000004</v>
      </c>
      <c r="K35" s="17">
        <f>SUM(J33:J35)</f>
        <v>28924305.160000004</v>
      </c>
    </row>
    <row r="37" spans="1:12" ht="21.75" customHeight="1">
      <c r="C37" s="31" t="s">
        <v>8</v>
      </c>
      <c r="D37" s="32"/>
      <c r="E37" s="32"/>
      <c r="F37" s="27"/>
      <c r="G37" s="33" t="s">
        <v>9</v>
      </c>
      <c r="H37" s="34"/>
      <c r="I37" s="27"/>
      <c r="J37" s="25"/>
      <c r="K37" s="35"/>
      <c r="L37" s="35"/>
    </row>
    <row r="38" spans="1:12">
      <c r="C38" s="32"/>
      <c r="D38" s="32"/>
      <c r="E38" s="32" t="s">
        <v>10</v>
      </c>
      <c r="F38" s="27"/>
      <c r="G38" s="36"/>
      <c r="H38" s="37">
        <f>SUM(G39:G41)</f>
        <v>5576.5</v>
      </c>
      <c r="I38" s="27"/>
      <c r="J38" s="25"/>
      <c r="K38" s="35"/>
      <c r="L38" s="35"/>
    </row>
    <row r="39" spans="1:12">
      <c r="C39" s="32"/>
      <c r="D39" s="38"/>
      <c r="E39" s="32" t="s">
        <v>11</v>
      </c>
      <c r="F39" s="27"/>
      <c r="G39" s="27">
        <f>-G19</f>
        <v>0</v>
      </c>
      <c r="H39" s="26"/>
      <c r="I39" s="27"/>
      <c r="J39" s="25"/>
      <c r="K39" s="35"/>
      <c r="L39" s="35"/>
    </row>
    <row r="40" spans="1:12">
      <c r="C40" s="32"/>
      <c r="D40" s="32"/>
      <c r="E40" s="38" t="s">
        <v>12</v>
      </c>
      <c r="F40" s="39"/>
      <c r="G40" s="26">
        <f>-G20</f>
        <v>4349.67</v>
      </c>
      <c r="H40" s="27"/>
      <c r="I40" s="27"/>
      <c r="J40" s="25" t="s">
        <v>7</v>
      </c>
      <c r="K40" s="35"/>
      <c r="L40" s="35"/>
    </row>
    <row r="41" spans="1:12">
      <c r="C41" s="32"/>
      <c r="D41" s="32"/>
      <c r="E41" s="38" t="s">
        <v>11</v>
      </c>
      <c r="F41" s="27"/>
      <c r="G41" s="27">
        <f>-G21</f>
        <v>1226.83</v>
      </c>
      <c r="H41" s="27"/>
      <c r="I41" s="27"/>
      <c r="J41" s="25"/>
      <c r="K41" s="35"/>
      <c r="L41" s="35"/>
    </row>
    <row r="42" spans="1:12" ht="15">
      <c r="C42" s="40" t="s">
        <v>13</v>
      </c>
      <c r="D42" s="32"/>
      <c r="E42" s="38"/>
      <c r="F42" s="27"/>
      <c r="G42" s="34"/>
      <c r="H42" s="27"/>
      <c r="I42" s="27"/>
      <c r="J42" s="25"/>
      <c r="K42" s="35"/>
      <c r="L42" s="35"/>
    </row>
    <row r="43" spans="1:12" ht="15">
      <c r="C43" s="32"/>
      <c r="D43" s="32"/>
      <c r="E43" s="38"/>
      <c r="F43" s="27"/>
      <c r="G43" s="34"/>
      <c r="H43" s="27"/>
      <c r="I43" s="27"/>
      <c r="J43" s="25"/>
      <c r="K43" s="35"/>
      <c r="L43" s="35"/>
    </row>
    <row r="44" spans="1:12">
      <c r="E44" s="15"/>
      <c r="K44" s="35"/>
      <c r="L44" s="35"/>
    </row>
    <row r="45" spans="1:12">
      <c r="A45" s="14" t="str">
        <f>+'[1]JUL WKSHT'!A45</f>
        <v>LAW ENFORCEMENT FOUNDATION FUND (13DB-525-0000)</v>
      </c>
      <c r="K45" s="35"/>
      <c r="L45" s="35"/>
    </row>
    <row r="46" spans="1:12">
      <c r="A46" s="14"/>
      <c r="B46" s="15" t="str">
        <f>+'[1]JUL WKSHT'!B46</f>
        <v>BALANCE FORWARDED FROM FISCAL YEAR 2023</v>
      </c>
      <c r="K46" s="17">
        <f>+'[1]JUL WKSHT'!K46</f>
        <v>73871628.640000001</v>
      </c>
    </row>
    <row r="47" spans="1:12">
      <c r="A47" s="14"/>
      <c r="K47" s="17"/>
    </row>
    <row r="48" spans="1:12">
      <c r="B48" s="41" t="str">
        <f>'[1]JUL WKSHT'!B66</f>
        <v>CASH BALANCE at the end of Accounting Period 1</v>
      </c>
      <c r="H48" s="42">
        <f>+'[1]JUL WKSHT'!H66</f>
        <v>68065430.409999996</v>
      </c>
      <c r="I48" s="17"/>
    </row>
    <row r="49" spans="2:12">
      <c r="B49" s="15"/>
      <c r="H49" s="17"/>
      <c r="I49" s="17"/>
    </row>
    <row r="50" spans="2:12">
      <c r="B50" s="15" t="str">
        <f>+'[1]JUL WKSHT'!B50</f>
        <v>REVENUE DISTRIBUTION INCOME (REVENUE DETAIL WORKSHEET):</v>
      </c>
      <c r="H50" s="43" t="s">
        <v>14</v>
      </c>
      <c r="K50" s="43" t="s">
        <v>14</v>
      </c>
      <c r="L50" s="44"/>
    </row>
    <row r="51" spans="2:12">
      <c r="C51" s="15" t="str">
        <f>+'[1]JUL WKSHT'!C51</f>
        <v>REVENUE DISTRIBUTION (N114)</v>
      </c>
      <c r="G51" s="16">
        <v>19075007.350000001</v>
      </c>
      <c r="H51" s="45">
        <f>+H14*0.78</f>
        <v>10000395.958799999</v>
      </c>
      <c r="J51" s="17">
        <f>+G51+'[1]JUL WKSHT'!J51</f>
        <v>19075007.350000001</v>
      </c>
      <c r="K51" s="45">
        <f>+K14*0.78</f>
        <v>19075007.374800004</v>
      </c>
      <c r="L51" s="46"/>
    </row>
    <row r="52" spans="2:12">
      <c r="C52" s="15" t="str">
        <f>+'[1]JUL WKSHT'!C52</f>
        <v>REVENUE REFUNDS:  PRIOR YEAR</v>
      </c>
      <c r="G52" s="23"/>
      <c r="J52" s="7">
        <f>+G52+'[1]JUL WKSHT'!J52</f>
        <v>0</v>
      </c>
      <c r="L52" s="47"/>
    </row>
    <row r="53" spans="2:12">
      <c r="C53" s="15" t="str">
        <f>+'[1]JUL WKSHT'!C53</f>
        <v>REVENUE REFUNDS:  CURRENT YEAR</v>
      </c>
      <c r="G53" s="23">
        <v>-423.31</v>
      </c>
      <c r="J53" s="7">
        <f>+G53+'[1]JUL WKSHT'!J53</f>
        <v>-423.31</v>
      </c>
      <c r="L53" s="47"/>
    </row>
    <row r="54" spans="2:12">
      <c r="C54" s="15" t="str">
        <f>+'[1]JUL WKSHT'!C54</f>
        <v>REFUND OF PRIOR YEAR DISBURSEMENTS (R881)</v>
      </c>
      <c r="G54" s="23"/>
      <c r="J54" s="7">
        <f>+G54+'[1]JUL WKSHT'!J54</f>
        <v>0</v>
      </c>
      <c r="L54" s="48"/>
    </row>
    <row r="55" spans="2:12">
      <c r="C55" s="15" t="str">
        <f>+'[1]JUL WKSHT'!C55</f>
        <v>UNHONORED CHECKS</v>
      </c>
      <c r="G55" s="23"/>
      <c r="J55" s="7">
        <f>+G55+'[1]JUL WKSHT'!J55</f>
        <v>0</v>
      </c>
      <c r="L55" s="47"/>
    </row>
    <row r="56" spans="2:12">
      <c r="C56" s="15" t="str">
        <f>+'[1]JUL WKSHT'!C56</f>
        <v>RECEIPT ADJUSTMENTS</v>
      </c>
      <c r="G56" s="28">
        <v>159710.53</v>
      </c>
      <c r="H56" s="7">
        <f>SUM(G51:G56)</f>
        <v>19234294.570000004</v>
      </c>
      <c r="J56" s="19">
        <f>+G56+'[1]JUL WKSHT'!J56</f>
        <v>159710.53</v>
      </c>
      <c r="K56" s="7">
        <f>SUM(J51:J56)</f>
        <v>19234294.570000004</v>
      </c>
      <c r="L56" s="47"/>
    </row>
    <row r="57" spans="2:12">
      <c r="L57" s="20"/>
    </row>
    <row r="58" spans="2:12">
      <c r="B58" s="15" t="str">
        <f>+'[1]JUL WKSHT'!B58</f>
        <v>INVESTMENT INCOME (R771)</v>
      </c>
      <c r="C58" s="7"/>
      <c r="H58" s="23">
        <v>317923.74</v>
      </c>
      <c r="K58" s="7">
        <f>+H58+'[1]JUL WKSHT'!K58</f>
        <v>600922.08000000007</v>
      </c>
      <c r="L58" s="48"/>
    </row>
    <row r="59" spans="2:12">
      <c r="L59" s="49" t="s">
        <v>15</v>
      </c>
    </row>
    <row r="60" spans="2:12">
      <c r="B60" s="15" t="str">
        <f>+'[1]JUL WKSHT'!B60</f>
        <v>OTHER REVENUE</v>
      </c>
      <c r="H60" s="23"/>
      <c r="K60" s="7">
        <f>+H60+'[1]JUL WKSHT'!K60</f>
        <v>0</v>
      </c>
      <c r="L60" s="50">
        <f>10120622.13+'[1]JUL WKSHT'!L58</f>
        <v>4171968.2700000005</v>
      </c>
    </row>
    <row r="61" spans="2:12">
      <c r="L61" s="51" t="s">
        <v>16</v>
      </c>
    </row>
    <row r="62" spans="2:12">
      <c r="B62" s="15" t="str">
        <f>+'[1]JUL WKSHT'!B62</f>
        <v>EXPENDITURES (LAW ENFORCEMENT SUMMARY)</v>
      </c>
      <c r="L62" s="51">
        <f>K46</f>
        <v>73871628.640000001</v>
      </c>
    </row>
    <row r="63" spans="2:12">
      <c r="B63" s="15"/>
      <c r="C63" s="8" t="str">
        <f>+'[1]JUL WKSHT'!C63</f>
        <v>CASH EXPENDITURES</v>
      </c>
      <c r="G63" s="46">
        <v>3661456.29</v>
      </c>
      <c r="J63" s="23">
        <v>15663248.380000001</v>
      </c>
      <c r="L63" s="51" t="s">
        <v>17</v>
      </c>
    </row>
    <row r="64" spans="2:12">
      <c r="B64" s="15"/>
      <c r="C64" s="8" t="str">
        <f>+'[1]JUL WKSHT'!C64</f>
        <v>ACCRUED EXPENDITURES</v>
      </c>
      <c r="G64" s="46">
        <v>-2445.8000000000002</v>
      </c>
      <c r="H64" s="19">
        <f>+K64-'[1]JUL WKSHT'!K64</f>
        <v>9431721.8100000005</v>
      </c>
      <c r="J64" s="18">
        <v>-142330</v>
      </c>
      <c r="K64" s="52">
        <f>SUM(J63:J64)</f>
        <v>15520918.380000001</v>
      </c>
      <c r="L64" s="51">
        <f>+J64</f>
        <v>-142330</v>
      </c>
    </row>
    <row r="65" spans="1:17">
      <c r="L65" s="51" t="s">
        <v>18</v>
      </c>
      <c r="M65" s="7" t="s">
        <v>19</v>
      </c>
    </row>
    <row r="66" spans="1:17" ht="13.5" thickBot="1">
      <c r="B66" s="53" t="s">
        <v>20</v>
      </c>
      <c r="C66" s="54"/>
      <c r="D66" s="54"/>
      <c r="E66" s="54"/>
      <c r="H66" s="55">
        <f>+H48+H56+H58+H60-H64</f>
        <v>78185926.909999996</v>
      </c>
      <c r="K66" s="55">
        <f>+K46+K56+K58+K60-K64</f>
        <v>78185926.910000011</v>
      </c>
      <c r="L66" s="56">
        <f>+L60+L62-L64</f>
        <v>78185926.909999996</v>
      </c>
      <c r="M66" s="7">
        <f>L66-K66</f>
        <v>0</v>
      </c>
    </row>
    <row r="67" spans="1:17">
      <c r="B67" s="57" t="s">
        <v>21</v>
      </c>
    </row>
    <row r="68" spans="1:17">
      <c r="A68" s="14" t="str">
        <f>+'[1]JUL WKSHT'!A68</f>
        <v>FIREFIGHTERS FOUNDATION FUND (1341-470-UNIT-PK00)</v>
      </c>
    </row>
    <row r="69" spans="1:17">
      <c r="A69" s="15"/>
      <c r="B69" s="8" t="str">
        <f>+B46</f>
        <v>BALANCE FORWARDED FROM FISCAL YEAR 2023</v>
      </c>
      <c r="K69" s="17">
        <f>+'[1]JUL WKSHT'!K69</f>
        <v>38612985.210000001</v>
      </c>
    </row>
    <row r="70" spans="1:17">
      <c r="A70" s="14"/>
      <c r="K70" s="17"/>
    </row>
    <row r="71" spans="1:17">
      <c r="B71" s="15" t="str">
        <f>+B48</f>
        <v>CASH BALANCE at the end of Accounting Period 1</v>
      </c>
      <c r="H71" s="42">
        <f>+'[1]JUL WKSHT'!H89</f>
        <v>35185762.289999999</v>
      </c>
      <c r="I71" s="17"/>
    </row>
    <row r="72" spans="1:17">
      <c r="B72" s="15"/>
      <c r="H72" s="17"/>
      <c r="I72" s="17"/>
    </row>
    <row r="73" spans="1:17">
      <c r="B73" s="41" t="str">
        <f>+B50</f>
        <v>REVENUE DISTRIBUTION INCOME (REVENUE DETAIL WORKSHEET):</v>
      </c>
    </row>
    <row r="74" spans="1:17">
      <c r="C74" s="15" t="str">
        <f>+C51</f>
        <v>REVENUE DISTRIBUTION (N114)</v>
      </c>
      <c r="H74" s="43" t="s">
        <v>22</v>
      </c>
      <c r="K74" s="43"/>
    </row>
    <row r="75" spans="1:17">
      <c r="C75" s="15"/>
      <c r="D75" s="8" t="str">
        <f>+'[1]JUL WKSHT'!D75</f>
        <v>FIREFIGHTERS FUND</v>
      </c>
      <c r="F75" s="58">
        <v>5380130.3099999996</v>
      </c>
      <c r="G75" s="17"/>
      <c r="H75" s="45">
        <f>+H14*0.22</f>
        <v>2820624.5011999998</v>
      </c>
      <c r="I75" s="45">
        <f>+I14*0.28</f>
        <v>0</v>
      </c>
      <c r="J75" s="45"/>
      <c r="K75" s="45"/>
      <c r="L75" s="59" t="s">
        <v>23</v>
      </c>
    </row>
    <row r="76" spans="1:17">
      <c r="C76" s="15"/>
      <c r="D76" s="15" t="str">
        <f>+'[1]JUL WKSHT'!D76</f>
        <v>VOLUNTEER FIRE DEPT AID</v>
      </c>
      <c r="F76" s="18">
        <v>4438431.55</v>
      </c>
      <c r="G76" s="17">
        <f>SUM(F75:F76)</f>
        <v>9818561.8599999994</v>
      </c>
      <c r="J76" s="17">
        <f>+G76+'[1]JUL WKSHT'!J76</f>
        <v>9818561.8599999994</v>
      </c>
      <c r="L76" s="51">
        <f>+K11+J14</f>
        <v>9818561.8599999994</v>
      </c>
    </row>
    <row r="77" spans="1:17">
      <c r="C77" s="15" t="str">
        <f>+C52</f>
        <v>REVENUE REFUNDS:  PRIOR YEAR</v>
      </c>
      <c r="G77" s="23"/>
      <c r="J77" s="7">
        <f>+G77+'[1]JUL WKSHT'!J77</f>
        <v>0</v>
      </c>
      <c r="L77" s="60" t="s">
        <v>24</v>
      </c>
    </row>
    <row r="78" spans="1:17">
      <c r="C78" s="8" t="str">
        <f>+C53</f>
        <v>REVENUE REFUNDS:  CURRENT YEAR</v>
      </c>
      <c r="G78" s="23">
        <v>-119.39</v>
      </c>
      <c r="J78" s="7">
        <f>+G78+'[1]JUL WKSHT'!J78</f>
        <v>-119.39</v>
      </c>
      <c r="L78" s="61">
        <f>+J76-L76</f>
        <v>0</v>
      </c>
    </row>
    <row r="79" spans="1:17">
      <c r="C79" s="15" t="str">
        <f>+C54</f>
        <v>REFUND OF PRIOR YEAR DISBURSEMENTS (R881)</v>
      </c>
      <c r="G79" s="23"/>
      <c r="J79" s="7">
        <f>+G79+'[1]JUL WKSHT'!J79</f>
        <v>0</v>
      </c>
      <c r="O79" s="62"/>
      <c r="P79" s="62"/>
    </row>
    <row r="80" spans="1:17">
      <c r="C80" s="8" t="str">
        <f>+C55</f>
        <v>UNHONORED CHECKS</v>
      </c>
      <c r="G80" s="23"/>
      <c r="J80" s="7">
        <f>+G80+'[1]JUL WKSHT'!J80</f>
        <v>0</v>
      </c>
      <c r="O80" s="62"/>
      <c r="P80" s="62"/>
      <c r="Q80" s="62"/>
    </row>
    <row r="81" spans="1:13">
      <c r="C81" s="8" t="str">
        <f>+C56</f>
        <v>RECEIPT ADJUSTMENTS</v>
      </c>
      <c r="G81" s="28">
        <v>-122855.38</v>
      </c>
      <c r="H81" s="7">
        <f>SUM(G75:G81)</f>
        <v>9695587.089999998</v>
      </c>
      <c r="J81" s="19">
        <f>+G81+'[1]JUL WKSHT'!J81</f>
        <v>-122855.38</v>
      </c>
      <c r="K81" s="7">
        <f>SUM(J76:J81)</f>
        <v>9695587.089999998</v>
      </c>
    </row>
    <row r="83" spans="1:13">
      <c r="B83" s="15" t="str">
        <f>+B58</f>
        <v>INVESTMENT INCOME (R771)</v>
      </c>
      <c r="C83" s="7"/>
      <c r="H83" s="23">
        <v>161784.69</v>
      </c>
      <c r="K83" s="7">
        <f>+H83+'[1]JUL WKSHT'!K83</f>
        <v>308887.67000000004</v>
      </c>
    </row>
    <row r="84" spans="1:13">
      <c r="L84" s="49" t="s">
        <v>15</v>
      </c>
    </row>
    <row r="85" spans="1:13">
      <c r="B85" s="15" t="str">
        <f>+B60</f>
        <v>OTHER REVENUE</v>
      </c>
      <c r="C85" s="7"/>
      <c r="H85" s="23"/>
      <c r="K85" s="7">
        <f>+H85+'[1]JUL WKSHT'!K85</f>
        <v>0</v>
      </c>
      <c r="L85" s="63">
        <f>7754798.61+'[1]JUL WKSHT'!L85</f>
        <v>4327575.6900000004</v>
      </c>
    </row>
    <row r="86" spans="1:13">
      <c r="L86" s="51" t="s">
        <v>16</v>
      </c>
    </row>
    <row r="87" spans="1:13">
      <c r="B87" s="15" t="str">
        <f>+'[1]JUL WKSHT'!B87</f>
        <v>EXPENDITURES (FIREFIGHTERS SUMMARY)</v>
      </c>
      <c r="H87" s="52">
        <f>+K87-'[1]JUL WKSHT'!K87</f>
        <v>2102573.1700000004</v>
      </c>
      <c r="K87" s="18">
        <v>5676899.0700000003</v>
      </c>
      <c r="L87" s="51">
        <f>+K69</f>
        <v>38612985.210000001</v>
      </c>
    </row>
    <row r="88" spans="1:13">
      <c r="L88" s="51" t="s">
        <v>18</v>
      </c>
      <c r="M88" s="7" t="s">
        <v>19</v>
      </c>
    </row>
    <row r="89" spans="1:13" ht="13.5" thickBot="1">
      <c r="B89" s="8" t="str">
        <f>+B66</f>
        <v>CASH BALANCE AUGUST 31, 2023</v>
      </c>
      <c r="H89" s="55">
        <f>+H71+H81+H83+H85-H87</f>
        <v>42940560.899999991</v>
      </c>
      <c r="K89" s="55">
        <f>+K69+K81+K83+K85-K87</f>
        <v>42940560.899999999</v>
      </c>
      <c r="L89" s="56">
        <f>+L85+L87</f>
        <v>42940560.899999999</v>
      </c>
      <c r="M89" s="7">
        <f>L89-K89</f>
        <v>0</v>
      </c>
    </row>
    <row r="90" spans="1:13" s="25" customFormat="1">
      <c r="A90" s="64"/>
      <c r="B90" s="64"/>
      <c r="C90" s="64"/>
      <c r="D90" s="64"/>
      <c r="E90" s="64"/>
      <c r="G90" s="65"/>
      <c r="L90" s="66"/>
    </row>
    <row r="91" spans="1:13" s="25" customFormat="1">
      <c r="A91" s="64"/>
      <c r="B91" s="64"/>
      <c r="C91" s="64"/>
      <c r="D91" s="64"/>
      <c r="E91" s="64"/>
    </row>
    <row r="92" spans="1:13" s="25" customFormat="1" ht="12.75" customHeight="1">
      <c r="A92" s="64"/>
      <c r="B92" s="64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1:13" s="25" customFormat="1">
      <c r="A93" s="64"/>
      <c r="B93" s="64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1:13" s="25" customFormat="1">
      <c r="A94" s="64"/>
      <c r="B94" s="64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1:13" s="25" customFormat="1">
      <c r="A95" s="64"/>
      <c r="B95" s="64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1:13" s="25" customFormat="1">
      <c r="A96" s="64"/>
      <c r="B96" s="64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1:12" s="25" customFormat="1" ht="18.75" customHeight="1">
      <c r="A97" s="64"/>
      <c r="B97" s="64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1:12" s="25" customFormat="1">
      <c r="A98" s="64"/>
      <c r="B98" s="64"/>
      <c r="C98" s="64"/>
      <c r="D98" s="64"/>
      <c r="E98" s="64"/>
    </row>
    <row r="99" spans="1:12" s="25" customFormat="1">
      <c r="A99" s="64"/>
      <c r="B99" s="64"/>
      <c r="C99" s="64"/>
      <c r="D99" s="64"/>
      <c r="E99" s="64"/>
    </row>
    <row r="100" spans="1:12" s="25" customFormat="1">
      <c r="A100" s="64"/>
      <c r="B100" s="64"/>
      <c r="C100" s="64"/>
      <c r="D100" s="64"/>
      <c r="E100" s="64"/>
    </row>
  </sheetData>
  <printOptions horizontalCentered="1" verticalCentered="1"/>
  <pageMargins left="0" right="0" top="0" bottom="0" header="0" footer="0"/>
  <pageSetup scale="66" orientation="portrait" horizontalDpi="300" verticalDpi="300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6"/>
  <sheetViews>
    <sheetView topLeftCell="A61" workbookViewId="0">
      <selection activeCell="F32" sqref="F32"/>
    </sheetView>
  </sheetViews>
  <sheetFormatPr defaultColWidth="9.140625" defaultRowHeight="12.75"/>
  <cols>
    <col min="1" max="1" width="1.7109375" style="8" customWidth="1"/>
    <col min="2" max="4" width="3.7109375" style="8" customWidth="1"/>
    <col min="5" max="5" width="29.7109375" style="8" customWidth="1"/>
    <col min="6" max="6" width="14.7109375" style="29" customWidth="1"/>
    <col min="7" max="7" width="1.7109375" style="29" customWidth="1"/>
    <col min="8" max="9" width="14.7109375" style="29" customWidth="1"/>
    <col min="10" max="11" width="1.7109375" style="29" customWidth="1"/>
    <col min="12" max="12" width="14.7109375" style="29" customWidth="1"/>
    <col min="13" max="13" width="15.42578125" style="29" customWidth="1"/>
    <col min="14" max="14" width="1.7109375" style="29" customWidth="1"/>
    <col min="15" max="15" width="12.85546875" style="29" customWidth="1"/>
    <col min="16" max="16384" width="9.140625" style="29"/>
  </cols>
  <sheetData>
    <row r="1" spans="1:15" ht="15">
      <c r="A1" s="1" t="str">
        <f>+'AUG WKSHT'!A1</f>
        <v>COMMONWEALTH OF KENTUCKY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15">
      <c r="A2" s="3" t="str">
        <f>+'AUG WKSHT'!A2</f>
        <v>LAW ENFORCEMENT FOUNDATION AND FIREFIGHTERS FOUNDATION FUNDS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" ht="15">
      <c r="A3" s="3" t="str">
        <f>+[1]JUL!A3</f>
        <v>SURTAX RECEIPTS SCHEDULE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15">
      <c r="A4" s="3" t="str">
        <f>+'AUG WKSHT'!A4</f>
        <v>FOR THE PERIOD AUGUST 1, 2023- AUGUST 31, 2023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4.9000000000000004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3.5" thickBot="1"/>
    <row r="7" spans="1:15" ht="13.5" thickBot="1">
      <c r="A7" s="69" t="str">
        <f>+[1]JUL!A7</f>
        <v>DEPARTMENT OF REVENUE SURTAX RECEIPTS COLLECTED</v>
      </c>
      <c r="B7" s="70"/>
      <c r="C7" s="70"/>
      <c r="D7" s="70"/>
      <c r="E7" s="71"/>
      <c r="F7" s="72"/>
      <c r="G7" s="73"/>
      <c r="H7"/>
      <c r="I7"/>
      <c r="J7"/>
      <c r="K7"/>
      <c r="L7"/>
      <c r="M7"/>
      <c r="N7"/>
      <c r="O7" s="74" t="s">
        <v>6</v>
      </c>
    </row>
    <row r="8" spans="1:15" ht="13.5" thickBot="1">
      <c r="A8" s="75"/>
      <c r="B8" s="76"/>
      <c r="C8" s="76"/>
      <c r="D8" s="76"/>
      <c r="E8" s="77"/>
      <c r="F8" s="78"/>
      <c r="G8" s="79" t="s">
        <v>4</v>
      </c>
      <c r="H8" s="80"/>
      <c r="I8" s="80"/>
      <c r="J8" s="81"/>
      <c r="K8" s="79" t="s">
        <v>5</v>
      </c>
      <c r="L8" s="80"/>
      <c r="M8" s="80"/>
      <c r="N8" s="81"/>
      <c r="O8" s="82"/>
    </row>
    <row r="9" spans="1:15">
      <c r="A9" s="83"/>
      <c r="B9" s="71"/>
      <c r="C9" s="71"/>
      <c r="D9" s="71"/>
      <c r="E9" s="71"/>
      <c r="F9" s="72"/>
      <c r="G9" s="84"/>
      <c r="H9" s="85"/>
      <c r="I9" s="85"/>
      <c r="J9" s="72"/>
      <c r="K9" s="84"/>
      <c r="L9" s="85"/>
      <c r="M9" s="85"/>
      <c r="N9" s="72"/>
    </row>
    <row r="10" spans="1:15">
      <c r="A10" s="86"/>
      <c r="B10" s="87" t="str">
        <f>+[1]JUL!B10</f>
        <v>GROSS RECEIPTS:</v>
      </c>
      <c r="C10" s="87"/>
      <c r="D10" s="88"/>
      <c r="E10" s="89"/>
      <c r="F10" s="90"/>
      <c r="G10" s="91"/>
      <c r="H10" s="73"/>
      <c r="I10" s="92"/>
      <c r="J10" s="93"/>
      <c r="K10" s="91"/>
      <c r="L10" s="73"/>
      <c r="M10" s="92"/>
      <c r="N10" s="93"/>
    </row>
    <row r="11" spans="1:15">
      <c r="A11" s="86"/>
      <c r="B11" s="87"/>
      <c r="C11" s="87" t="str">
        <f>+[1]JUL!C11</f>
        <v>VOLUNTEER FIRE DEPARTMENT AID</v>
      </c>
      <c r="D11" s="88"/>
      <c r="E11" s="89"/>
      <c r="F11" s="90"/>
      <c r="G11" s="91"/>
      <c r="H11" s="94">
        <f>+'AUG WKSHT'!H11</f>
        <v>2189064.38</v>
      </c>
      <c r="I11" s="94"/>
      <c r="J11" s="95"/>
      <c r="K11" s="91"/>
      <c r="L11" s="94">
        <f>+'AUG WKSHT'!K11</f>
        <v>4438431.55</v>
      </c>
      <c r="M11" s="94"/>
      <c r="N11" s="95"/>
    </row>
    <row r="12" spans="1:15">
      <c r="A12" s="86"/>
      <c r="B12" s="87"/>
      <c r="C12" s="87" t="str">
        <f>+[1]JUL!C12</f>
        <v>LAW ENFORCEMENT AND FIREFIGHTERS FUND</v>
      </c>
      <c r="D12" s="88"/>
      <c r="E12" s="89"/>
      <c r="F12" s="90"/>
      <c r="G12" s="91"/>
      <c r="H12" s="96">
        <f>+'AUG WKSHT'!H14</f>
        <v>12821020.459999999</v>
      </c>
      <c r="I12" s="94">
        <f>SUM(H11:H12)</f>
        <v>15010084.84</v>
      </c>
      <c r="J12" s="95"/>
      <c r="K12" s="91"/>
      <c r="L12" s="96">
        <f>+'AUG WKSHT'!K14</f>
        <v>24455137.660000004</v>
      </c>
      <c r="M12" s="94">
        <f>SUM(L11:L12)</f>
        <v>28893569.210000005</v>
      </c>
      <c r="N12" s="95"/>
    </row>
    <row r="13" spans="1:15">
      <c r="A13" s="86"/>
      <c r="B13" s="87" t="str">
        <f>+[1]JUL!B13</f>
        <v>REVENUE REFUNDS</v>
      </c>
      <c r="C13" s="89"/>
      <c r="D13" s="87"/>
      <c r="E13" s="89"/>
      <c r="F13" s="90"/>
      <c r="G13" s="91"/>
      <c r="H13" s="73"/>
      <c r="I13" s="73">
        <f>+'AUG WKSHT'!H21</f>
        <v>-5576.5</v>
      </c>
      <c r="J13" s="90"/>
      <c r="K13" s="91"/>
      <c r="L13" s="73"/>
      <c r="M13" s="73">
        <f>+'AUG WKSHT'!K21</f>
        <v>-6119.2000000000007</v>
      </c>
      <c r="N13" s="90"/>
    </row>
    <row r="14" spans="1:15">
      <c r="A14" s="97"/>
      <c r="B14" s="87" t="str">
        <f>+[1]JUL!B14</f>
        <v>UNHONORED CHECKS</v>
      </c>
      <c r="C14" s="89"/>
      <c r="D14" s="88"/>
      <c r="E14" s="89"/>
      <c r="F14" s="90"/>
      <c r="G14" s="91"/>
      <c r="H14" s="73"/>
      <c r="I14" s="73">
        <f>+'AUG WKSHT'!H25</f>
        <v>0</v>
      </c>
      <c r="J14" s="90"/>
      <c r="K14" s="91"/>
      <c r="L14" s="73"/>
      <c r="M14" s="73">
        <f>+'AUG WKSHT'!K25</f>
        <v>0</v>
      </c>
      <c r="N14" s="90"/>
    </row>
    <row r="15" spans="1:15">
      <c r="A15" s="97"/>
      <c r="B15" s="87" t="str">
        <f>+[1]JUL!B15</f>
        <v>RECEIPT ADJUSTMENTS</v>
      </c>
      <c r="C15" s="89"/>
      <c r="D15" s="88"/>
      <c r="E15" s="89"/>
      <c r="F15" s="90"/>
      <c r="G15" s="91"/>
      <c r="H15" s="73"/>
      <c r="I15" s="20">
        <f>+'AUG WKSHT'!H29</f>
        <v>36880.549999999988</v>
      </c>
      <c r="J15" s="98"/>
      <c r="K15" s="91"/>
      <c r="L15" s="73"/>
      <c r="M15" s="20">
        <f>+'AUG WKSHT'!K29</f>
        <v>36855.149999999994</v>
      </c>
      <c r="N15" s="98"/>
    </row>
    <row r="16" spans="1:15" ht="13.5" thickBot="1">
      <c r="A16" s="99"/>
      <c r="B16" s="89"/>
      <c r="C16" s="87" t="str">
        <f>+[1]JUL!C16</f>
        <v>NET RECEIPTS TO BE DISTRIBUTED</v>
      </c>
      <c r="D16" s="89"/>
      <c r="E16" s="89"/>
      <c r="F16" s="90"/>
      <c r="G16" s="91"/>
      <c r="H16" s="73"/>
      <c r="I16" s="100">
        <f>SUM(I10:I15)</f>
        <v>15041388.890000001</v>
      </c>
      <c r="J16" s="93"/>
      <c r="K16" s="91"/>
      <c r="L16" s="73"/>
      <c r="M16" s="100">
        <f>SUM(M10:M15)</f>
        <v>28924305.160000004</v>
      </c>
      <c r="N16" s="93"/>
      <c r="O16" s="29">
        <f>+I16-'AUG WKSHT'!H30</f>
        <v>0</v>
      </c>
    </row>
    <row r="17" spans="1:15" ht="13.5" thickBot="1">
      <c r="A17" s="101"/>
      <c r="B17" s="77"/>
      <c r="C17" s="77"/>
      <c r="D17" s="77"/>
      <c r="E17" s="77"/>
      <c r="F17" s="78"/>
      <c r="G17" s="102"/>
      <c r="H17" s="103"/>
      <c r="I17" s="103"/>
      <c r="J17" s="78"/>
      <c r="K17" s="102"/>
      <c r="L17" s="103"/>
      <c r="M17" s="103"/>
      <c r="N17" s="78"/>
      <c r="O17" s="29">
        <f>+M16-'AUG WKSHT'!K30</f>
        <v>0</v>
      </c>
    </row>
    <row r="18" spans="1:15" ht="13.5" thickBot="1">
      <c r="E18" s="15"/>
    </row>
    <row r="19" spans="1:15" ht="13.5" thickBot="1">
      <c r="A19" s="69" t="str">
        <f>+[1]JUL!A19</f>
        <v>LAW ENFORCEMENT FOUNDATION FUND</v>
      </c>
      <c r="B19" s="70"/>
      <c r="C19" s="70"/>
      <c r="D19" s="70"/>
      <c r="E19" s="71"/>
      <c r="F19" s="72"/>
      <c r="G19" s="73"/>
      <c r="H19"/>
      <c r="I19"/>
      <c r="J19"/>
      <c r="K19"/>
      <c r="L19"/>
      <c r="M19"/>
      <c r="N19"/>
    </row>
    <row r="20" spans="1:15" ht="13.5" thickBot="1">
      <c r="A20" s="75"/>
      <c r="B20" s="76"/>
      <c r="C20" s="76"/>
      <c r="D20" s="76"/>
      <c r="E20" s="77"/>
      <c r="F20" s="78"/>
      <c r="G20" s="79" t="s">
        <v>4</v>
      </c>
      <c r="H20" s="80"/>
      <c r="I20" s="80"/>
      <c r="J20" s="81"/>
      <c r="K20" s="79" t="s">
        <v>5</v>
      </c>
      <c r="L20" s="80"/>
      <c r="M20" s="80"/>
      <c r="N20" s="81"/>
    </row>
    <row r="21" spans="1:15">
      <c r="A21" s="69"/>
      <c r="B21" s="71"/>
      <c r="C21" s="71"/>
      <c r="D21" s="71"/>
      <c r="E21" s="71"/>
      <c r="F21" s="72"/>
      <c r="G21" s="84"/>
      <c r="H21" s="104"/>
      <c r="I21" s="104"/>
      <c r="J21" s="105"/>
      <c r="K21" s="84"/>
      <c r="L21" s="104"/>
      <c r="M21" s="104"/>
      <c r="N21" s="105"/>
    </row>
    <row r="22" spans="1:15">
      <c r="A22" s="97"/>
      <c r="B22" s="87" t="str">
        <f>+[1]JUL!B22</f>
        <v>BALANCE FORWARDED FROM FISCAL YEAR 2023</v>
      </c>
      <c r="C22" s="89"/>
      <c r="D22" s="88"/>
      <c r="E22" s="88"/>
      <c r="F22" s="90"/>
      <c r="G22" s="91"/>
      <c r="H22" s="73"/>
      <c r="I22" s="73"/>
      <c r="J22" s="90"/>
      <c r="K22" s="91"/>
      <c r="L22" s="73"/>
      <c r="M22" s="94">
        <f>+'AUG WKSHT'!K46</f>
        <v>73871628.640000001</v>
      </c>
      <c r="N22" s="90"/>
    </row>
    <row r="23" spans="1:15">
      <c r="A23" s="106"/>
      <c r="B23" s="107"/>
      <c r="C23" s="88"/>
      <c r="D23" s="88"/>
      <c r="E23" s="88"/>
      <c r="F23" s="90"/>
      <c r="G23" s="91"/>
      <c r="H23" s="73"/>
      <c r="I23" s="73"/>
      <c r="J23" s="90"/>
      <c r="K23" s="91"/>
      <c r="L23" s="73"/>
      <c r="M23" s="73"/>
      <c r="N23" s="90"/>
    </row>
    <row r="24" spans="1:15">
      <c r="A24" s="86"/>
      <c r="B24" s="87" t="str">
        <f>+'AUG WKSHT'!B48</f>
        <v>CASH BALANCE at the end of Accounting Period 1</v>
      </c>
      <c r="C24" s="89"/>
      <c r="D24" s="88"/>
      <c r="E24" s="88"/>
      <c r="F24" s="90"/>
      <c r="G24" s="91"/>
      <c r="H24" s="73"/>
      <c r="I24" s="92">
        <f>+'AUG WKSHT'!H48</f>
        <v>68065430.409999996</v>
      </c>
      <c r="J24" s="93"/>
      <c r="K24" s="91"/>
      <c r="L24" s="73"/>
      <c r="M24" s="92"/>
      <c r="N24" s="93"/>
    </row>
    <row r="25" spans="1:15">
      <c r="A25" s="97"/>
      <c r="B25" s="88"/>
      <c r="C25" s="87"/>
      <c r="D25" s="88"/>
      <c r="E25" s="88"/>
      <c r="F25" s="90"/>
      <c r="G25" s="91"/>
      <c r="H25" s="73"/>
      <c r="I25" s="92"/>
      <c r="J25" s="93"/>
      <c r="K25" s="91"/>
      <c r="L25" s="73"/>
      <c r="M25" s="92"/>
      <c r="N25" s="93"/>
    </row>
    <row r="26" spans="1:15">
      <c r="A26" s="108"/>
      <c r="B26" s="87" t="str">
        <f>+[1]JUL!B26</f>
        <v>REVENUE DISTRIBUTION INCOME:</v>
      </c>
      <c r="C26" s="88"/>
      <c r="D26" s="88"/>
      <c r="E26" s="88"/>
      <c r="F26" s="90"/>
      <c r="G26" s="91"/>
      <c r="H26" s="73"/>
      <c r="I26" s="73"/>
      <c r="J26" s="90"/>
      <c r="K26" s="91"/>
      <c r="L26" s="73"/>
      <c r="M26" s="73"/>
      <c r="N26" s="90"/>
    </row>
    <row r="27" spans="1:15">
      <c r="A27" s="97"/>
      <c r="B27" s="88"/>
      <c r="C27" s="87" t="str">
        <f>+[1]JUL!C27</f>
        <v>REVENUE DISTRIBUTION</v>
      </c>
      <c r="D27" s="88"/>
      <c r="E27" s="88"/>
      <c r="F27" s="90"/>
      <c r="G27" s="91" t="s">
        <v>25</v>
      </c>
      <c r="H27" s="92">
        <f>+'AUG WKSHT'!G51</f>
        <v>19075007.350000001</v>
      </c>
      <c r="I27" s="89"/>
      <c r="J27" s="109"/>
      <c r="K27" s="91" t="s">
        <v>25</v>
      </c>
      <c r="L27" s="92">
        <f>+'AUG WKSHT'!J51</f>
        <v>19075007.350000001</v>
      </c>
      <c r="M27" s="89"/>
      <c r="N27" s="109"/>
    </row>
    <row r="28" spans="1:15">
      <c r="A28" s="97"/>
      <c r="B28" s="88"/>
      <c r="C28" s="87" t="str">
        <f>+[1]JUL!C28</f>
        <v>REVENUE REFUNDS:  PRIOR YEAR</v>
      </c>
      <c r="D28" s="88"/>
      <c r="E28" s="88"/>
      <c r="F28" s="90"/>
      <c r="G28" s="91"/>
      <c r="H28" s="73">
        <f>+'AUG WKSHT'!G52</f>
        <v>0</v>
      </c>
      <c r="I28" s="89"/>
      <c r="J28" s="109"/>
      <c r="K28" s="91"/>
      <c r="L28" s="73">
        <f>+'AUG WKSHT'!J52</f>
        <v>0</v>
      </c>
      <c r="M28" s="89"/>
      <c r="N28" s="109"/>
    </row>
    <row r="29" spans="1:15">
      <c r="A29" s="97"/>
      <c r="B29" s="88"/>
      <c r="C29" s="87" t="str">
        <f>+[1]JUL!C29</f>
        <v>REVENUE REFUNDS:  CURRENT YEAR</v>
      </c>
      <c r="D29" s="88"/>
      <c r="E29" s="88"/>
      <c r="F29" s="90"/>
      <c r="G29" s="91"/>
      <c r="H29" s="73">
        <f>+'AUG WKSHT'!G53</f>
        <v>-423.31</v>
      </c>
      <c r="I29" s="89"/>
      <c r="J29" s="109"/>
      <c r="K29" s="91"/>
      <c r="L29" s="73">
        <f>+'AUG WKSHT'!J53</f>
        <v>-423.31</v>
      </c>
      <c r="M29" s="89"/>
      <c r="N29" s="109"/>
    </row>
    <row r="30" spans="1:15">
      <c r="A30" s="97"/>
      <c r="B30" s="88"/>
      <c r="C30" s="87" t="str">
        <f>+[1]JUL!C30</f>
        <v>REFUND OF PRIOR YEAR DISBURSEMENTS</v>
      </c>
      <c r="D30" s="88"/>
      <c r="E30" s="88"/>
      <c r="F30" s="90"/>
      <c r="G30" s="91"/>
      <c r="H30" s="73">
        <f>+'AUG WKSHT'!G54</f>
        <v>0</v>
      </c>
      <c r="I30" s="89"/>
      <c r="J30" s="109"/>
      <c r="K30" s="91"/>
      <c r="L30" s="73">
        <f>+'AUG WKSHT'!J54</f>
        <v>0</v>
      </c>
      <c r="M30" s="89"/>
      <c r="N30" s="109"/>
    </row>
    <row r="31" spans="1:15">
      <c r="A31" s="97"/>
      <c r="B31" s="88"/>
      <c r="C31" s="87" t="str">
        <f>+[1]JUL!C31</f>
        <v>UNHONORED CHECKS</v>
      </c>
      <c r="D31" s="88"/>
      <c r="E31" s="88"/>
      <c r="F31" s="90"/>
      <c r="G31" s="91"/>
      <c r="H31" s="73">
        <f>+'AUG WKSHT'!G55</f>
        <v>0</v>
      </c>
      <c r="I31" s="89"/>
      <c r="J31" s="109"/>
      <c r="K31" s="91"/>
      <c r="L31" s="73">
        <f>+'AUG WKSHT'!J55</f>
        <v>0</v>
      </c>
      <c r="M31" s="89"/>
      <c r="N31" s="109"/>
    </row>
    <row r="32" spans="1:15">
      <c r="A32" s="97"/>
      <c r="B32" s="88"/>
      <c r="C32" s="87" t="str">
        <f>+[1]JUL!C32</f>
        <v>RECEIPT ADJUSTMENTS</v>
      </c>
      <c r="D32" s="88"/>
      <c r="E32" s="88"/>
      <c r="F32" s="90"/>
      <c r="G32" s="91"/>
      <c r="H32" s="96">
        <f>+'AUG WKSHT'!G56</f>
        <v>159710.53</v>
      </c>
      <c r="I32" s="73">
        <f>SUM(H27:H32)</f>
        <v>19234294.570000004</v>
      </c>
      <c r="J32" s="90"/>
      <c r="K32" s="91"/>
      <c r="L32" s="96">
        <f>+'AUG WKSHT'!J56</f>
        <v>159710.53</v>
      </c>
      <c r="M32" s="73">
        <f>SUM(L27:L32)</f>
        <v>19234294.570000004</v>
      </c>
      <c r="N32" s="90"/>
    </row>
    <row r="33" spans="1:15">
      <c r="A33" s="97"/>
      <c r="B33" s="88"/>
      <c r="C33" s="88"/>
      <c r="D33" s="88"/>
      <c r="E33" s="88"/>
      <c r="F33" s="90"/>
      <c r="G33" s="91"/>
      <c r="H33" s="73"/>
      <c r="I33" s="73"/>
      <c r="J33" s="90"/>
      <c r="K33" s="91"/>
      <c r="L33" s="73"/>
      <c r="M33" s="73"/>
      <c r="N33" s="90"/>
    </row>
    <row r="34" spans="1:15">
      <c r="A34" s="86"/>
      <c r="B34" s="87" t="str">
        <f>+[1]JUL!B34</f>
        <v>INVESTMENT INCOME</v>
      </c>
      <c r="C34" s="89"/>
      <c r="D34" s="88"/>
      <c r="E34" s="88"/>
      <c r="F34" s="90"/>
      <c r="G34" s="91"/>
      <c r="H34" s="73"/>
      <c r="I34" s="73">
        <f>+'AUG WKSHT'!H58</f>
        <v>317923.74</v>
      </c>
      <c r="J34" s="90"/>
      <c r="K34" s="91"/>
      <c r="L34" s="73"/>
      <c r="M34" s="73">
        <f>+'AUG WKSHT'!K58</f>
        <v>600922.08000000007</v>
      </c>
      <c r="N34" s="90"/>
    </row>
    <row r="35" spans="1:15">
      <c r="A35" s="97"/>
      <c r="B35" s="88"/>
      <c r="C35" s="88"/>
      <c r="D35" s="88"/>
      <c r="E35" s="88"/>
      <c r="F35" s="90"/>
      <c r="G35" s="91"/>
      <c r="H35" s="73"/>
      <c r="I35" s="73"/>
      <c r="J35" s="90"/>
      <c r="K35" s="91"/>
      <c r="L35" s="73"/>
      <c r="M35" s="73"/>
      <c r="N35" s="90"/>
    </row>
    <row r="36" spans="1:15">
      <c r="A36" s="97"/>
      <c r="B36" s="87" t="str">
        <f>+[1]JUL!B36</f>
        <v>OTHER REVENUE</v>
      </c>
      <c r="C36" s="89"/>
      <c r="D36" s="88"/>
      <c r="E36" s="88"/>
      <c r="F36" s="90"/>
      <c r="G36" s="91"/>
      <c r="H36" s="73"/>
      <c r="I36" s="73">
        <f>+'AUG WKSHT'!H60</f>
        <v>0</v>
      </c>
      <c r="J36" s="90"/>
      <c r="K36" s="91"/>
      <c r="L36" s="73"/>
      <c r="M36" s="73">
        <f>+'AUG WKSHT'!K60</f>
        <v>0</v>
      </c>
      <c r="N36" s="90"/>
    </row>
    <row r="37" spans="1:15">
      <c r="A37" s="97"/>
      <c r="B37" s="88"/>
      <c r="C37" s="88"/>
      <c r="D37" s="88"/>
      <c r="E37" s="88"/>
      <c r="F37" s="90"/>
      <c r="G37" s="91"/>
      <c r="H37" s="73"/>
      <c r="I37" s="73"/>
      <c r="J37" s="90"/>
      <c r="K37" s="91"/>
      <c r="L37" s="73"/>
      <c r="M37" s="73"/>
      <c r="N37" s="90"/>
    </row>
    <row r="38" spans="1:15">
      <c r="A38" s="86"/>
      <c r="B38" s="87" t="str">
        <f>+[1]JUL!B38</f>
        <v>EXPENDITURES</v>
      </c>
      <c r="C38" s="88"/>
      <c r="D38" s="88"/>
      <c r="E38" s="88"/>
      <c r="F38" s="90"/>
      <c r="G38" s="91"/>
      <c r="H38" s="73"/>
      <c r="I38" s="96">
        <f>+'AUG WKSHT'!H64</f>
        <v>9431721.8100000005</v>
      </c>
      <c r="J38" s="90"/>
      <c r="K38" s="91"/>
      <c r="L38" s="73"/>
      <c r="M38" s="96">
        <f>+'AUG WKSHT'!K64</f>
        <v>15520918.380000001</v>
      </c>
      <c r="N38" s="90"/>
    </row>
    <row r="39" spans="1:15">
      <c r="A39" s="97"/>
      <c r="B39" s="88"/>
      <c r="C39" s="88"/>
      <c r="D39" s="88"/>
      <c r="E39" s="88"/>
      <c r="F39" s="90"/>
      <c r="G39" s="91"/>
      <c r="H39" s="73"/>
      <c r="I39" s="73"/>
      <c r="J39" s="90"/>
      <c r="K39" s="91"/>
      <c r="L39" s="73"/>
      <c r="M39" s="73"/>
      <c r="N39" s="90"/>
    </row>
    <row r="40" spans="1:15" ht="13.5" thickBot="1">
      <c r="A40" s="86"/>
      <c r="B40" s="87" t="str">
        <f>+'AUG WKSHT'!B66</f>
        <v>CASH BALANCE AUGUST 31, 2023</v>
      </c>
      <c r="C40" s="88"/>
      <c r="D40" s="88"/>
      <c r="E40" s="88"/>
      <c r="F40" s="90"/>
      <c r="G40" s="91"/>
      <c r="H40" s="73"/>
      <c r="I40" s="110">
        <f>+I24+I32+I34+I36-I38</f>
        <v>78185926.909999996</v>
      </c>
      <c r="J40" s="93"/>
      <c r="K40" s="91"/>
      <c r="L40" s="73"/>
      <c r="M40" s="110">
        <f>+M22+M32+M34+M36-M38</f>
        <v>78185926.910000011</v>
      </c>
      <c r="N40" s="93"/>
      <c r="O40" s="29">
        <f>+I40-'AUG WKSHT'!H66</f>
        <v>0</v>
      </c>
    </row>
    <row r="41" spans="1:15" ht="13.5" thickBot="1">
      <c r="A41" s="101"/>
      <c r="B41" s="77"/>
      <c r="C41" s="77"/>
      <c r="D41" s="77"/>
      <c r="E41" s="77"/>
      <c r="F41" s="78"/>
      <c r="G41" s="102"/>
      <c r="H41" s="103"/>
      <c r="I41" s="103"/>
      <c r="J41" s="78"/>
      <c r="K41" s="102"/>
      <c r="L41" s="103"/>
      <c r="M41" s="103"/>
      <c r="N41" s="78"/>
      <c r="O41" s="29">
        <f>+M40-'AUG WKSHT'!K66</f>
        <v>0</v>
      </c>
    </row>
    <row r="42" spans="1:15" ht="13.5" thickBot="1"/>
    <row r="43" spans="1:15" ht="13.5" thickBot="1">
      <c r="A43" s="69" t="str">
        <f>+[1]JUL!A43</f>
        <v>FIREFIGHTERS FOUNDATION FUND</v>
      </c>
      <c r="B43" s="71"/>
      <c r="C43" s="71"/>
      <c r="D43" s="71"/>
      <c r="E43" s="71"/>
      <c r="F43" s="72"/>
      <c r="G43" s="73"/>
    </row>
    <row r="44" spans="1:15" ht="13.5" thickBot="1">
      <c r="A44" s="75"/>
      <c r="B44" s="77"/>
      <c r="C44" s="77"/>
      <c r="D44" s="77"/>
      <c r="E44" s="77"/>
      <c r="F44" s="78"/>
      <c r="G44" s="79" t="s">
        <v>4</v>
      </c>
      <c r="H44" s="80"/>
      <c r="I44" s="80"/>
      <c r="J44" s="81"/>
      <c r="K44" s="79" t="s">
        <v>5</v>
      </c>
      <c r="L44" s="80"/>
      <c r="M44" s="80"/>
      <c r="N44" s="81"/>
    </row>
    <row r="45" spans="1:15">
      <c r="A45" s="69"/>
      <c r="B45" s="71"/>
      <c r="C45" s="71"/>
      <c r="D45" s="71"/>
      <c r="E45" s="71"/>
      <c r="F45" s="72"/>
      <c r="G45" s="84"/>
      <c r="H45" s="104"/>
      <c r="I45" s="104"/>
      <c r="J45" s="105"/>
      <c r="K45" s="84"/>
      <c r="L45" s="104"/>
      <c r="M45" s="104"/>
      <c r="N45" s="105"/>
    </row>
    <row r="46" spans="1:15">
      <c r="A46" s="97">
        <f>+A22</f>
        <v>0</v>
      </c>
      <c r="B46" s="87" t="str">
        <f>+B22</f>
        <v>BALANCE FORWARDED FROM FISCAL YEAR 2023</v>
      </c>
      <c r="C46" s="88"/>
      <c r="D46" s="88"/>
      <c r="E46" s="88"/>
      <c r="F46" s="90"/>
      <c r="G46" s="91"/>
      <c r="H46" s="73"/>
      <c r="I46" s="73"/>
      <c r="J46" s="90"/>
      <c r="K46" s="91"/>
      <c r="L46" s="73"/>
      <c r="M46" s="94">
        <f>+'AUG WKSHT'!K69</f>
        <v>38612985.210000001</v>
      </c>
      <c r="N46" s="90"/>
    </row>
    <row r="47" spans="1:15">
      <c r="A47" s="106"/>
      <c r="B47" s="88"/>
      <c r="C47" s="88"/>
      <c r="D47" s="88"/>
      <c r="E47" s="88"/>
      <c r="F47" s="90"/>
      <c r="G47" s="91"/>
      <c r="H47" s="73"/>
      <c r="I47" s="73"/>
      <c r="J47" s="90"/>
      <c r="K47" s="91"/>
      <c r="L47" s="73"/>
      <c r="M47" s="73"/>
      <c r="N47" s="90"/>
    </row>
    <row r="48" spans="1:15">
      <c r="A48" s="86">
        <f>+A24</f>
        <v>0</v>
      </c>
      <c r="B48" s="88" t="str">
        <f>+B24</f>
        <v>CASH BALANCE at the end of Accounting Period 1</v>
      </c>
      <c r="C48" s="88"/>
      <c r="D48" s="88"/>
      <c r="E48" s="88"/>
      <c r="F48" s="111"/>
      <c r="G48" s="91"/>
      <c r="H48" s="73"/>
      <c r="I48" s="92">
        <f>+'AUG WKSHT'!H71</f>
        <v>35185762.289999999</v>
      </c>
      <c r="J48" s="93"/>
      <c r="K48" s="91"/>
      <c r="L48" s="73"/>
      <c r="M48" s="92"/>
      <c r="N48" s="93"/>
    </row>
    <row r="49" spans="1:15">
      <c r="A49" s="97"/>
      <c r="B49" s="87"/>
      <c r="C49" s="88"/>
      <c r="D49" s="88"/>
      <c r="E49" s="88"/>
      <c r="F49" s="111"/>
      <c r="G49" s="91"/>
      <c r="H49" s="73"/>
      <c r="I49" s="92"/>
      <c r="J49" s="93"/>
      <c r="K49" s="91"/>
      <c r="L49" s="73"/>
      <c r="M49" s="92"/>
      <c r="N49" s="93"/>
    </row>
    <row r="50" spans="1:15">
      <c r="A50" s="108">
        <f>+A26</f>
        <v>0</v>
      </c>
      <c r="B50" s="87" t="str">
        <f>+[1]JUL!B50</f>
        <v>REVENUE DISTRIBUTION INCOME:</v>
      </c>
      <c r="C50" s="112"/>
      <c r="D50" s="88"/>
      <c r="E50" s="88"/>
      <c r="F50" s="111"/>
      <c r="G50" s="91"/>
      <c r="H50" s="73"/>
      <c r="I50" s="73"/>
      <c r="J50" s="90"/>
      <c r="K50" s="91"/>
      <c r="L50" s="73"/>
      <c r="M50" s="73"/>
      <c r="N50" s="90"/>
    </row>
    <row r="51" spans="1:15">
      <c r="A51" s="97"/>
      <c r="B51" s="87"/>
      <c r="C51" s="87" t="str">
        <f>+[1]JUL!C51</f>
        <v>REVENUE DISTRIBUTION</v>
      </c>
      <c r="D51" s="88"/>
      <c r="E51" s="88"/>
      <c r="F51" s="111"/>
      <c r="G51" s="91" t="s">
        <v>25</v>
      </c>
      <c r="H51" s="92">
        <f>+'AUG WKSHT'!G76</f>
        <v>9818561.8599999994</v>
      </c>
      <c r="I51" s="89"/>
      <c r="J51" s="109"/>
      <c r="K51" s="91" t="s">
        <v>25</v>
      </c>
      <c r="L51" s="92">
        <f>+'AUG WKSHT'!J76</f>
        <v>9818561.8599999994</v>
      </c>
      <c r="M51" s="89"/>
      <c r="N51" s="109"/>
    </row>
    <row r="52" spans="1:15">
      <c r="A52" s="97"/>
      <c r="B52" s="87"/>
      <c r="C52" s="87" t="str">
        <f>+[1]JUL!C52</f>
        <v>REVENUE REFUNDS:  PRIOR YEAR</v>
      </c>
      <c r="D52" s="88"/>
      <c r="E52" s="88"/>
      <c r="F52" s="111"/>
      <c r="G52" s="91"/>
      <c r="H52" s="73">
        <f>+'AUG WKSHT'!G77</f>
        <v>0</v>
      </c>
      <c r="I52" s="89"/>
      <c r="J52" s="109"/>
      <c r="K52" s="91"/>
      <c r="L52" s="73">
        <f>+'AUG WKSHT'!J77</f>
        <v>0</v>
      </c>
      <c r="M52" s="89"/>
      <c r="N52" s="109"/>
    </row>
    <row r="53" spans="1:15">
      <c r="A53" s="97"/>
      <c r="B53" s="88"/>
      <c r="C53" s="87" t="str">
        <f>+[1]JUL!C53</f>
        <v>REVENUE REFUNDS:  CURRENT YEAR</v>
      </c>
      <c r="D53" s="88"/>
      <c r="E53" s="88"/>
      <c r="F53" s="111"/>
      <c r="G53" s="91"/>
      <c r="H53" s="73">
        <f>+'AUG WKSHT'!G78</f>
        <v>-119.39</v>
      </c>
      <c r="I53" s="89"/>
      <c r="J53" s="109"/>
      <c r="K53" s="91"/>
      <c r="L53" s="73">
        <f>+'AUG WKSHT'!J78</f>
        <v>-119.39</v>
      </c>
      <c r="M53" s="89"/>
      <c r="N53" s="109"/>
    </row>
    <row r="54" spans="1:15">
      <c r="A54" s="97"/>
      <c r="B54" s="87"/>
      <c r="C54" s="87" t="str">
        <f>+[1]JUL!C54</f>
        <v>REFUND OF PRIOR YEAR DISBURSEMENTS</v>
      </c>
      <c r="D54" s="88"/>
      <c r="E54" s="88"/>
      <c r="F54" s="111"/>
      <c r="G54" s="91"/>
      <c r="H54" s="73">
        <f>+'AUG WKSHT'!G79</f>
        <v>0</v>
      </c>
      <c r="I54" s="89"/>
      <c r="J54" s="109"/>
      <c r="K54" s="91"/>
      <c r="L54" s="73">
        <f>+'AUG WKSHT'!J79</f>
        <v>0</v>
      </c>
      <c r="M54" s="89"/>
      <c r="N54" s="109"/>
    </row>
    <row r="55" spans="1:15">
      <c r="A55" s="97"/>
      <c r="B55" s="88"/>
      <c r="C55" s="87" t="str">
        <f>+[1]JUL!C55</f>
        <v>UNHONORED CHECKS</v>
      </c>
      <c r="D55" s="88"/>
      <c r="E55" s="88"/>
      <c r="F55" s="111"/>
      <c r="G55" s="91"/>
      <c r="H55" s="73">
        <f>+'AUG WKSHT'!G80</f>
        <v>0</v>
      </c>
      <c r="I55" s="89"/>
      <c r="J55" s="109"/>
      <c r="K55" s="91"/>
      <c r="L55" s="73">
        <f>+'AUG WKSHT'!J80</f>
        <v>0</v>
      </c>
      <c r="M55" s="89"/>
      <c r="N55" s="109"/>
    </row>
    <row r="56" spans="1:15">
      <c r="A56" s="97"/>
      <c r="B56" s="88"/>
      <c r="C56" s="87" t="str">
        <f>+[1]JUL!C56</f>
        <v>RECEIPT ADJUSTMENTS</v>
      </c>
      <c r="D56" s="88"/>
      <c r="E56" s="88"/>
      <c r="F56" s="111"/>
      <c r="G56" s="91"/>
      <c r="H56" s="96">
        <f>+'AUG WKSHT'!G81</f>
        <v>-122855.38</v>
      </c>
      <c r="I56" s="73">
        <f>SUM(H51:H56)</f>
        <v>9695587.089999998</v>
      </c>
      <c r="J56" s="90"/>
      <c r="K56" s="91"/>
      <c r="L56" s="96">
        <f>+'AUG WKSHT'!J81</f>
        <v>-122855.38</v>
      </c>
      <c r="M56" s="73">
        <f>SUM(L51:L56)</f>
        <v>9695587.089999998</v>
      </c>
      <c r="N56" s="90"/>
    </row>
    <row r="57" spans="1:15">
      <c r="A57" s="97"/>
      <c r="B57" s="88"/>
      <c r="C57" s="88"/>
      <c r="D57" s="88"/>
      <c r="E57" s="88"/>
      <c r="F57" s="111"/>
      <c r="G57" s="91"/>
      <c r="H57" s="73"/>
      <c r="I57" s="73"/>
      <c r="J57" s="90"/>
      <c r="K57" s="91"/>
      <c r="L57" s="73"/>
      <c r="M57" s="73"/>
      <c r="N57" s="90"/>
    </row>
    <row r="58" spans="1:15">
      <c r="A58" s="86">
        <f>+A34</f>
        <v>0</v>
      </c>
      <c r="B58" s="87" t="str">
        <f>+[1]JUL!B58</f>
        <v>INVESTMENT INCOME</v>
      </c>
      <c r="C58" s="112"/>
      <c r="D58" s="88"/>
      <c r="E58" s="88"/>
      <c r="F58" s="111"/>
      <c r="G58" s="91"/>
      <c r="H58" s="73"/>
      <c r="I58" s="73">
        <f>+'AUG WKSHT'!H83</f>
        <v>161784.69</v>
      </c>
      <c r="J58" s="90"/>
      <c r="K58" s="91"/>
      <c r="L58" s="73"/>
      <c r="M58" s="73">
        <f>+'AUG WKSHT'!K83</f>
        <v>308887.67000000004</v>
      </c>
      <c r="N58" s="90"/>
    </row>
    <row r="59" spans="1:15">
      <c r="A59" s="97"/>
      <c r="B59" s="88"/>
      <c r="C59" s="88"/>
      <c r="D59" s="88"/>
      <c r="E59" s="88"/>
      <c r="F59" s="111"/>
      <c r="G59" s="91"/>
      <c r="H59" s="73"/>
      <c r="I59" s="73"/>
      <c r="J59" s="90"/>
      <c r="K59" s="91"/>
      <c r="L59" s="73"/>
      <c r="M59" s="73"/>
      <c r="N59" s="90"/>
    </row>
    <row r="60" spans="1:15">
      <c r="A60" s="97"/>
      <c r="B60" s="87" t="str">
        <f>+[1]JUL!B60</f>
        <v>OTHER REVENUE</v>
      </c>
      <c r="C60" s="112"/>
      <c r="D60" s="88"/>
      <c r="E60" s="88"/>
      <c r="F60" s="111"/>
      <c r="G60" s="91"/>
      <c r="H60" s="73"/>
      <c r="I60" s="73">
        <f>+'AUG WKSHT'!H85</f>
        <v>0</v>
      </c>
      <c r="J60" s="90"/>
      <c r="K60" s="91"/>
      <c r="L60" s="73"/>
      <c r="M60" s="73">
        <f>+'AUG WKSHT'!K85</f>
        <v>0</v>
      </c>
      <c r="N60" s="90"/>
    </row>
    <row r="61" spans="1:15">
      <c r="A61" s="97"/>
      <c r="B61" s="88"/>
      <c r="C61" s="88"/>
      <c r="D61" s="88"/>
      <c r="E61" s="88"/>
      <c r="F61" s="111"/>
      <c r="G61" s="91"/>
      <c r="H61" s="73"/>
      <c r="I61" s="73"/>
      <c r="J61" s="90"/>
      <c r="K61" s="91"/>
      <c r="L61" s="73"/>
      <c r="M61" s="73"/>
      <c r="N61" s="90"/>
    </row>
    <row r="62" spans="1:15">
      <c r="A62" s="97"/>
      <c r="B62" s="87" t="str">
        <f>+[1]JUL!B62</f>
        <v>EXPENDITURES</v>
      </c>
      <c r="C62" s="88"/>
      <c r="D62" s="88"/>
      <c r="E62" s="88"/>
      <c r="F62" s="111"/>
      <c r="G62" s="91"/>
      <c r="H62" s="73"/>
      <c r="I62" s="96">
        <f>+'AUG WKSHT'!H87</f>
        <v>2102573.1700000004</v>
      </c>
      <c r="J62" s="90"/>
      <c r="K62" s="91"/>
      <c r="L62" s="73"/>
      <c r="M62" s="96">
        <f>+'AUG WKSHT'!K87</f>
        <v>5676899.0700000003</v>
      </c>
      <c r="N62" s="90"/>
    </row>
    <row r="63" spans="1:15">
      <c r="A63" s="97"/>
      <c r="B63" s="88"/>
      <c r="C63" s="88"/>
      <c r="D63" s="88"/>
      <c r="E63" s="88"/>
      <c r="F63" s="111"/>
      <c r="G63" s="91"/>
      <c r="H63" s="73"/>
      <c r="I63" s="73"/>
      <c r="J63" s="90"/>
      <c r="K63" s="91"/>
      <c r="L63" s="73"/>
      <c r="M63" s="73"/>
      <c r="N63" s="90"/>
      <c r="O63" s="29">
        <f>+I64-'AUG WKSHT'!H89</f>
        <v>0</v>
      </c>
    </row>
    <row r="64" spans="1:15" ht="13.5" thickBot="1">
      <c r="A64" s="97">
        <f>+A38</f>
        <v>0</v>
      </c>
      <c r="B64" s="87" t="str">
        <f>+B40</f>
        <v>CASH BALANCE AUGUST 31, 2023</v>
      </c>
      <c r="C64" s="88"/>
      <c r="D64" s="88"/>
      <c r="E64" s="88"/>
      <c r="F64" s="111"/>
      <c r="G64" s="91"/>
      <c r="H64" s="73"/>
      <c r="I64" s="110">
        <f>+I48+I56+I58+I60-I62</f>
        <v>42940560.899999991</v>
      </c>
      <c r="J64" s="93"/>
      <c r="K64" s="91"/>
      <c r="L64" s="73"/>
      <c r="M64" s="110">
        <f>+M46+M56+M58+M60-M62</f>
        <v>42940560.899999999</v>
      </c>
      <c r="N64" s="93"/>
      <c r="O64" s="29">
        <f>+M64-'AUG WKSHT'!K89</f>
        <v>0</v>
      </c>
    </row>
    <row r="65" spans="1:14" ht="13.5" thickBot="1">
      <c r="A65" s="101"/>
      <c r="B65" s="77"/>
      <c r="C65" s="77"/>
      <c r="D65" s="77"/>
      <c r="E65" s="77"/>
      <c r="F65" s="78"/>
      <c r="G65" s="102"/>
      <c r="H65" s="103"/>
      <c r="I65" s="103"/>
      <c r="J65" s="78"/>
      <c r="K65" s="102"/>
      <c r="L65" s="103"/>
      <c r="M65" s="103"/>
      <c r="N65" s="78"/>
    </row>
    <row r="66" spans="1:14">
      <c r="I66" s="113"/>
      <c r="J66" s="113"/>
      <c r="K66" s="113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AUG WKSHT</vt:lpstr>
      <vt:lpstr>AUG</vt:lpstr>
      <vt:lpstr>AUG!Print_Area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Hays, Jennifer (LRC)</cp:lastModifiedBy>
  <dcterms:created xsi:type="dcterms:W3CDTF">2023-09-15T19:48:32Z</dcterms:created>
  <dcterms:modified xsi:type="dcterms:W3CDTF">2023-09-26T17:27:04Z</dcterms:modified>
</cp:coreProperties>
</file>